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M:\Risikostyring\Pilar 3\2016\Q4 2016 - Utvidet\02 Vedlegg excel\"/>
    </mc:Choice>
  </mc:AlternateContent>
  <bookViews>
    <workbookView xWindow="480" yWindow="630" windowWidth="14880" windowHeight="6600" tabRatio="936"/>
  </bookViews>
  <sheets>
    <sheet name="Innholdsfortegnelse" sheetId="27" r:id="rId1"/>
    <sheet name="1" sheetId="32" r:id="rId2"/>
    <sheet name="2" sheetId="36" r:id="rId3"/>
    <sheet name="3" sheetId="31" r:id="rId4"/>
    <sheet name="4" sheetId="4" r:id="rId5"/>
    <sheet name="5" sheetId="14" r:id="rId6"/>
    <sheet name="6" sheetId="6" r:id="rId7"/>
    <sheet name="7" sheetId="28" r:id="rId8"/>
    <sheet name="8" sheetId="20" r:id="rId9"/>
    <sheet name="9" sheetId="21" r:id="rId10"/>
    <sheet name="10" sheetId="19" r:id="rId11"/>
    <sheet name="11" sheetId="18" r:id="rId12"/>
    <sheet name="12" sheetId="17" r:id="rId13"/>
    <sheet name="13" sheetId="9" r:id="rId14"/>
    <sheet name="14" sheetId="16" r:id="rId15"/>
    <sheet name="15" sheetId="15" r:id="rId16"/>
    <sheet name="16" sheetId="13" r:id="rId17"/>
    <sheet name="17" sheetId="29" r:id="rId18"/>
    <sheet name="18" sheetId="42" r:id="rId19"/>
    <sheet name="19" sheetId="30" r:id="rId20"/>
    <sheet name="20" sheetId="43" r:id="rId21"/>
    <sheet name="21" sheetId="8" r:id="rId22"/>
    <sheet name="22" sheetId="10" r:id="rId23"/>
    <sheet name="23" sheetId="5" r:id="rId24"/>
    <sheet name="24" sheetId="26" r:id="rId25"/>
    <sheet name="25" sheetId="25" r:id="rId26"/>
    <sheet name="26" sheetId="23" r:id="rId27"/>
    <sheet name="27" sheetId="11" r:id="rId28"/>
    <sheet name="28" sheetId="37" r:id="rId29"/>
    <sheet name="29" sheetId="38" r:id="rId30"/>
    <sheet name="30" sheetId="39" r:id="rId31"/>
    <sheet name="31" sheetId="41" r:id="rId32"/>
    <sheet name="32" sheetId="45" r:id="rId33"/>
  </sheets>
  <definedNames>
    <definedName name="_Toc288045747" localSheetId="1">'1'!#REF!</definedName>
    <definedName name="_Toc288045747" localSheetId="2">'2'!#REF!</definedName>
    <definedName name="_Toc288045747" localSheetId="3">'3'!#REF!</definedName>
    <definedName name="_Toc288045748" localSheetId="4">'4'!#REF!</definedName>
    <definedName name="_xlnm.Print_Area" localSheetId="1">'1'!$A$1:$G$52</definedName>
    <definedName name="_xlnm.Print_Area" localSheetId="10">'10'!$A$1:$G$41</definedName>
    <definedName name="_xlnm.Print_Area" localSheetId="11">'11'!$A$1:$F$21</definedName>
    <definedName name="_xlnm.Print_Area" localSheetId="12">'12'!$A$1:$E$43</definedName>
    <definedName name="_xlnm.Print_Area" localSheetId="13">'13'!$A$1:$D$17</definedName>
    <definedName name="_xlnm.Print_Area" localSheetId="14">'14'!$A$1:$D$19</definedName>
    <definedName name="_xlnm.Print_Area" localSheetId="15">'15'!$A$1:$E$17</definedName>
    <definedName name="_xlnm.Print_Area" localSheetId="16">'16'!$A$1:$G$162</definedName>
    <definedName name="_xlnm.Print_Area" localSheetId="17">'17'!$A$1:$D$2</definedName>
    <definedName name="_xlnm.Print_Area" localSheetId="18">'18'!$A$1:$D$3</definedName>
    <definedName name="_xlnm.Print_Area" localSheetId="19">'19'!$A$1:$E$3</definedName>
    <definedName name="_xlnm.Print_Area" localSheetId="2">'2'!$A$1:$G$24</definedName>
    <definedName name="_xlnm.Print_Area" localSheetId="21">'21'!$A$1:$I$21</definedName>
    <definedName name="_xlnm.Print_Area" localSheetId="22">'22'!$A$1:$I$15</definedName>
    <definedName name="_xlnm.Print_Area" localSheetId="23">'23'!$A$1:$E$25</definedName>
    <definedName name="_xlnm.Print_Area" localSheetId="24">'24'!$A$1:$F$20</definedName>
    <definedName name="_xlnm.Print_Area" localSheetId="25">'25'!$A$1:$E$10</definedName>
    <definedName name="_xlnm.Print_Area" localSheetId="26">'26'!$A$1:$E$10</definedName>
    <definedName name="_xlnm.Print_Area" localSheetId="27">'27'!$A$1:$E$43</definedName>
    <definedName name="_xlnm.Print_Area" localSheetId="28">'28'!$A$1:$G$46</definedName>
    <definedName name="_xlnm.Print_Area" localSheetId="3">'3'!$A$1:$H$17</definedName>
    <definedName name="_xlnm.Print_Area" localSheetId="4">'4'!$A$1:$E$62</definedName>
    <definedName name="_xlnm.Print_Area" localSheetId="5">'5'!$A$1:$F$26</definedName>
    <definedName name="_xlnm.Print_Area" localSheetId="6">'6'!#REF!</definedName>
    <definedName name="_xlnm.Print_Area" localSheetId="7">'7'!$A$1:$I$30</definedName>
    <definedName name="_xlnm.Print_Area" localSheetId="8">'8'!$A$1:$G$20</definedName>
    <definedName name="_xlnm.Print_Area" localSheetId="9">'9'!$A$1:$C$32</definedName>
  </definedNames>
  <calcPr calcId="152511"/>
</workbook>
</file>

<file path=xl/calcChain.xml><?xml version="1.0" encoding="utf-8"?>
<calcChain xmlns="http://schemas.openxmlformats.org/spreadsheetml/2006/main">
  <c r="K8" i="45" l="1"/>
  <c r="M9" i="45"/>
  <c r="J9" i="45"/>
  <c r="I9" i="45"/>
  <c r="H9" i="45"/>
  <c r="G9" i="45"/>
  <c r="F9" i="45"/>
  <c r="E9" i="45"/>
  <c r="D9" i="45"/>
  <c r="C9" i="45"/>
  <c r="B9" i="45"/>
  <c r="K9" i="45"/>
  <c r="B15" i="21" l="1"/>
  <c r="B29" i="21"/>
  <c r="C124" i="13" l="1"/>
  <c r="C123" i="13"/>
  <c r="D81" i="13"/>
  <c r="C81" i="13"/>
  <c r="D69" i="13"/>
  <c r="C69" i="13"/>
  <c r="D56" i="13"/>
  <c r="C56" i="13"/>
  <c r="D43" i="13"/>
  <c r="C43" i="13"/>
  <c r="D30" i="13"/>
  <c r="C30" i="13"/>
  <c r="D17" i="13"/>
  <c r="C17" i="13"/>
  <c r="F14" i="8" l="1"/>
  <c r="C35" i="19" l="1"/>
  <c r="C37" i="19" s="1"/>
  <c r="C7" i="21"/>
  <c r="D4" i="15" l="1"/>
  <c r="E12" i="15" l="1"/>
  <c r="E11" i="15"/>
  <c r="E10" i="15"/>
  <c r="E6" i="15"/>
  <c r="E5" i="15"/>
  <c r="E4" i="15"/>
  <c r="F11" i="18" l="1"/>
  <c r="F10" i="18"/>
  <c r="F8" i="18"/>
  <c r="E8" i="18"/>
  <c r="D8" i="18"/>
  <c r="C8" i="18"/>
  <c r="B8" i="18"/>
  <c r="F7" i="18"/>
  <c r="F6" i="18"/>
  <c r="F5" i="18"/>
  <c r="E17" i="18"/>
  <c r="D17" i="18"/>
  <c r="C17" i="18"/>
  <c r="B17" i="18"/>
  <c r="F20" i="18"/>
  <c r="F19" i="18"/>
  <c r="F16" i="18"/>
  <c r="F15" i="18"/>
  <c r="F14" i="18"/>
  <c r="F17" i="18" l="1"/>
  <c r="E18" i="19" l="1"/>
  <c r="E17" i="19" l="1"/>
  <c r="E19" i="19" s="1"/>
  <c r="C15" i="21"/>
  <c r="C13" i="21"/>
  <c r="C14" i="21"/>
  <c r="C11" i="21"/>
  <c r="C10" i="21"/>
  <c r="C9" i="21"/>
  <c r="C8" i="21"/>
  <c r="B11" i="21"/>
  <c r="D17" i="19" l="1"/>
  <c r="D19" i="19" s="1"/>
  <c r="C19" i="19"/>
  <c r="C6" i="21" l="1"/>
  <c r="C5" i="21"/>
  <c r="B7" i="21"/>
  <c r="E8" i="20"/>
  <c r="E7" i="20"/>
  <c r="E6" i="20"/>
  <c r="E5" i="20"/>
  <c r="D9" i="20"/>
  <c r="C9" i="20"/>
  <c r="B9" i="20"/>
  <c r="E9" i="20" l="1"/>
  <c r="F35" i="39"/>
  <c r="F12" i="39"/>
  <c r="C33" i="11" l="1"/>
  <c r="C23" i="11"/>
  <c r="C10" i="11"/>
  <c r="H9" i="10"/>
  <c r="H8" i="10" l="1"/>
  <c r="H7" i="10"/>
  <c r="H6" i="10"/>
  <c r="H5" i="10"/>
  <c r="H4" i="10"/>
  <c r="F11" i="10"/>
  <c r="F10" i="10"/>
  <c r="F9" i="10"/>
  <c r="F8" i="10"/>
  <c r="F7" i="10"/>
  <c r="F6" i="10"/>
  <c r="F5" i="10"/>
  <c r="F4" i="10"/>
  <c r="D11" i="10"/>
  <c r="F13" i="8"/>
  <c r="E7" i="10" l="1"/>
  <c r="E4" i="10"/>
  <c r="C4" i="25"/>
  <c r="C7" i="25" s="1"/>
  <c r="F15" i="26" l="1"/>
  <c r="E15" i="26"/>
  <c r="D15" i="26"/>
  <c r="C15" i="26"/>
  <c r="B15" i="26"/>
  <c r="D13" i="5"/>
  <c r="C13" i="5"/>
  <c r="D19" i="5"/>
  <c r="D16" i="5"/>
  <c r="D20" i="5" l="1"/>
  <c r="G9" i="39"/>
  <c r="E14" i="39" l="1"/>
  <c r="E24" i="39"/>
  <c r="D24" i="39"/>
  <c r="C35" i="39"/>
  <c r="C24" i="39"/>
  <c r="C22" i="39"/>
  <c r="C9" i="39"/>
  <c r="B24" i="39" l="1"/>
  <c r="B15" i="39"/>
  <c r="G17" i="28" l="1"/>
  <c r="G11" i="28"/>
  <c r="G21" i="28" s="1"/>
  <c r="C22" i="14" l="1"/>
  <c r="C19" i="14" l="1"/>
  <c r="C16" i="14"/>
  <c r="C13" i="14"/>
  <c r="D13" i="14"/>
  <c r="D9" i="14"/>
  <c r="C9" i="14"/>
  <c r="E19" i="14"/>
  <c r="E16" i="14"/>
  <c r="C48" i="4" l="1"/>
  <c r="B44" i="4"/>
  <c r="B48" i="4" s="1"/>
  <c r="B33" i="41" l="1"/>
  <c r="B32" i="41"/>
  <c r="G7" i="39" l="1"/>
  <c r="G6" i="39"/>
  <c r="G14" i="39" l="1"/>
  <c r="E37" i="39" l="1"/>
  <c r="D37" i="39"/>
  <c r="C37" i="39"/>
  <c r="B37" i="39"/>
  <c r="G35" i="39"/>
  <c r="F37" i="39"/>
  <c r="G34" i="39"/>
  <c r="G33" i="39"/>
  <c r="E30" i="39"/>
  <c r="D30" i="39"/>
  <c r="C30" i="39"/>
  <c r="B30" i="39"/>
  <c r="G28" i="39"/>
  <c r="G27" i="39"/>
  <c r="G26" i="39"/>
  <c r="G25" i="39"/>
  <c r="G30" i="39" s="1"/>
  <c r="G24" i="39"/>
  <c r="G23" i="39"/>
  <c r="G22" i="39"/>
  <c r="G21" i="39"/>
  <c r="G20" i="39"/>
  <c r="G19" i="39"/>
  <c r="E16" i="39"/>
  <c r="D16" i="39"/>
  <c r="C16" i="39"/>
  <c r="B16" i="39"/>
  <c r="G15" i="39"/>
  <c r="G13" i="39"/>
  <c r="G12" i="39"/>
  <c r="G11" i="39"/>
  <c r="G10" i="39"/>
  <c r="G8" i="39"/>
  <c r="E38" i="17"/>
  <c r="D38" i="17"/>
  <c r="C38" i="17"/>
  <c r="B38" i="17"/>
  <c r="E15" i="17"/>
  <c r="E18" i="17" s="1"/>
  <c r="D15" i="17"/>
  <c r="D18" i="17" s="1"/>
  <c r="C15" i="17"/>
  <c r="C18" i="17" s="1"/>
  <c r="B15" i="17"/>
  <c r="B18" i="17" s="1"/>
  <c r="F17" i="6"/>
  <c r="E17" i="6"/>
  <c r="D17" i="6"/>
  <c r="C17" i="6"/>
  <c r="C16" i="6"/>
  <c r="F9" i="6"/>
  <c r="E9" i="6"/>
  <c r="D9" i="6"/>
  <c r="C8" i="6"/>
  <c r="C9" i="6" s="1"/>
  <c r="E23" i="14"/>
  <c r="F22" i="14"/>
  <c r="F19" i="14"/>
  <c r="F18" i="14"/>
  <c r="F23" i="14" s="1"/>
  <c r="F16" i="14"/>
  <c r="C23" i="14"/>
  <c r="E14" i="14"/>
  <c r="D14" i="14"/>
  <c r="C14" i="14"/>
  <c r="F13" i="14"/>
  <c r="F14" i="14" s="1"/>
  <c r="F25" i="14" s="1"/>
  <c r="C54" i="4"/>
  <c r="C38" i="4"/>
  <c r="B38" i="4"/>
  <c r="C22" i="4"/>
  <c r="C31" i="4" s="1"/>
  <c r="B22" i="4"/>
  <c r="B31" i="4" s="1"/>
  <c r="E11" i="31"/>
  <c r="C11" i="31"/>
  <c r="C29" i="32"/>
  <c r="C15" i="32"/>
  <c r="B39" i="39" l="1"/>
  <c r="E25" i="14"/>
  <c r="B53" i="4"/>
  <c r="B54" i="4"/>
  <c r="D39" i="39"/>
  <c r="E39" i="39"/>
  <c r="C39" i="39"/>
  <c r="G16" i="39"/>
  <c r="G37" i="39"/>
  <c r="B52" i="4"/>
  <c r="B33" i="4"/>
  <c r="B40" i="4" s="1"/>
  <c r="B50" i="4"/>
  <c r="C33" i="4"/>
  <c r="C40" i="4" s="1"/>
  <c r="C50" i="4"/>
  <c r="C53" i="4"/>
  <c r="C52" i="4"/>
  <c r="C55" i="4" s="1"/>
  <c r="C56" i="4" l="1"/>
  <c r="G39" i="39"/>
  <c r="B55" i="4"/>
  <c r="B56" i="4" s="1"/>
  <c r="B21" i="21"/>
  <c r="C21" i="21" l="1"/>
  <c r="B25" i="21"/>
  <c r="D36" i="19"/>
  <c r="C34" i="19"/>
  <c r="D33" i="19"/>
  <c r="D32" i="19"/>
  <c r="D31" i="19"/>
  <c r="D30" i="19"/>
  <c r="D29" i="19"/>
  <c r="D28" i="19"/>
  <c r="D27" i="19"/>
  <c r="D26" i="19"/>
  <c r="D25" i="19"/>
  <c r="D24" i="19"/>
  <c r="D35" i="19" l="1"/>
  <c r="E34" i="19"/>
  <c r="E35" i="19" s="1"/>
  <c r="F11" i="28" l="1"/>
  <c r="F17" i="28"/>
  <c r="F21" i="28" l="1"/>
  <c r="C19" i="5" l="1"/>
  <c r="D10" i="10"/>
  <c r="D9" i="10"/>
  <c r="C4" i="10"/>
  <c r="D4" i="10" s="1"/>
  <c r="C14" i="8" l="1"/>
  <c r="D6" i="10" l="1"/>
  <c r="D7" i="15" l="1"/>
  <c r="C7" i="15"/>
  <c r="B7" i="15"/>
  <c r="E7" i="15" l="1"/>
  <c r="D7" i="23" l="1"/>
  <c r="B10" i="11" l="1"/>
  <c r="C11" i="10" l="1"/>
  <c r="E11" i="10"/>
  <c r="G11" i="10"/>
  <c r="I11" i="10" l="1"/>
  <c r="H11" i="10" s="1"/>
  <c r="C16" i="5" l="1"/>
  <c r="D11" i="16" l="1"/>
  <c r="C11" i="16"/>
  <c r="B11" i="16"/>
  <c r="B33" i="11" l="1"/>
  <c r="B23" i="11"/>
  <c r="D13" i="15" l="1"/>
  <c r="C13" i="15"/>
  <c r="B13" i="15"/>
  <c r="D19" i="16"/>
  <c r="C19" i="16"/>
  <c r="B19" i="16"/>
  <c r="D16" i="9"/>
  <c r="C16" i="9"/>
  <c r="D37" i="19"/>
  <c r="E13" i="15" l="1"/>
  <c r="E37" i="19"/>
  <c r="D8" i="10" l="1"/>
  <c r="D7" i="10"/>
  <c r="D5" i="10"/>
  <c r="E7" i="23" l="1"/>
  <c r="C7" i="23"/>
  <c r="F8" i="26" l="1"/>
  <c r="C8" i="26"/>
  <c r="B8" i="26"/>
  <c r="E8" i="26"/>
  <c r="D8" i="26"/>
  <c r="B7" i="25" l="1"/>
  <c r="C20" i="5"/>
</calcChain>
</file>

<file path=xl/sharedStrings.xml><?xml version="1.0" encoding="utf-8"?>
<sst xmlns="http://schemas.openxmlformats.org/spreadsheetml/2006/main" count="1959" uniqueCount="896">
  <si>
    <t>Antall aksjer</t>
  </si>
  <si>
    <t>Bokført verdi</t>
  </si>
  <si>
    <t>Stemmerett</t>
  </si>
  <si>
    <t>Selskaper som er fullt konsolidert</t>
  </si>
  <si>
    <t>SpareBank 1 SR-Finans AS</t>
  </si>
  <si>
    <t>Oppkjøpsmetoden</t>
  </si>
  <si>
    <t>SR-Investering AS</t>
  </si>
  <si>
    <t>Sum</t>
  </si>
  <si>
    <t>Konsolideringsmetode er lik for regnskapsformål og kapitaldekningsformål.</t>
  </si>
  <si>
    <t>Øvrige finansinstitusjoner</t>
  </si>
  <si>
    <t>Overkursfond</t>
  </si>
  <si>
    <t>Avsatt utbytte</t>
  </si>
  <si>
    <t>Fond for urealiserte gevinster</t>
  </si>
  <si>
    <t>Annen egenkapital</t>
  </si>
  <si>
    <t>Sum balanseført egenkapital</t>
  </si>
  <si>
    <t>Utsatt skatt, goodwill og andre immaterielle eiendeler</t>
  </si>
  <si>
    <t>Sum kjernekapital</t>
  </si>
  <si>
    <t>Tilleggskapital utover kjernekapital</t>
  </si>
  <si>
    <t>Netto ansvarlig kapital</t>
  </si>
  <si>
    <t>Sum tidsbegrenset</t>
  </si>
  <si>
    <t>Sum fondsobligasjon</t>
  </si>
  <si>
    <t>Sum ansvarlig lånekapital</t>
  </si>
  <si>
    <t>Kapitalkrav knyttet til overgangsordninger</t>
  </si>
  <si>
    <t>Foretak</t>
  </si>
  <si>
    <t>Massemarked</t>
  </si>
  <si>
    <t>Brutto engasjement kunder</t>
  </si>
  <si>
    <t>Individuelle nedskrivninger</t>
  </si>
  <si>
    <t>Nedskrivning på grupper av utlån</t>
  </si>
  <si>
    <t>Netto engasjement kunder</t>
  </si>
  <si>
    <t>Stater (Norges Bank)</t>
  </si>
  <si>
    <t>Institusjoner</t>
  </si>
  <si>
    <t>Sum engasjementsbeløp</t>
  </si>
  <si>
    <t>Rogaland</t>
  </si>
  <si>
    <t>Agder-fylkene</t>
  </si>
  <si>
    <t>Hordaland</t>
  </si>
  <si>
    <t>Øvrige</t>
  </si>
  <si>
    <t>Ubenyttet kreditt</t>
  </si>
  <si>
    <t>Garantier</t>
  </si>
  <si>
    <t>Sum brutto engasjement kunder</t>
  </si>
  <si>
    <t>Jordbruk/skogbruk</t>
  </si>
  <si>
    <t>Fiske/fiskeoppdrett</t>
  </si>
  <si>
    <t>Bergverksdrift/utvinning</t>
  </si>
  <si>
    <t>Industri</t>
  </si>
  <si>
    <t>Kraft og vannforsyning/bygg og anlegg</t>
  </si>
  <si>
    <t>Varehandel, hotell og restaurantvirksomhet</t>
  </si>
  <si>
    <t>Utenriks sjøfart, rørtransport, øvrig transport</t>
  </si>
  <si>
    <t>Eiendomsdrift</t>
  </si>
  <si>
    <t>Tjenesteytende virksomhet</t>
  </si>
  <si>
    <t>Offentlig forvaltning og finansielle tjenester</t>
  </si>
  <si>
    <t>Sum foretak</t>
  </si>
  <si>
    <t>På forespørsel</t>
  </si>
  <si>
    <t>&lt;1 år</t>
  </si>
  <si>
    <t>1-5 år</t>
  </si>
  <si>
    <t>over 5 år</t>
  </si>
  <si>
    <t>Samlet engasjementsbeløp</t>
  </si>
  <si>
    <t>Resultatførte verdiendringer i løpet av perioden</t>
  </si>
  <si>
    <t>Beløp ført mot nedskrivninger</t>
  </si>
  <si>
    <t>Beløp som avsettes til eller tilbakeføres fra anslått tap</t>
  </si>
  <si>
    <t>Nedskrivninger på grupper av utlån</t>
  </si>
  <si>
    <t>Spesifierte tapsavsetninger garantier</t>
  </si>
  <si>
    <t>Engasjement</t>
  </si>
  <si>
    <t>EAD</t>
  </si>
  <si>
    <t>Konsolidert</t>
  </si>
  <si>
    <t>Massemarked SMB</t>
  </si>
  <si>
    <t>Unotert</t>
  </si>
  <si>
    <t>Omsatt på børs</t>
  </si>
  <si>
    <t>Stater</t>
  </si>
  <si>
    <t>Øvrige eiendeler</t>
  </si>
  <si>
    <t>Samlet EAD</t>
  </si>
  <si>
    <t>Samlet ubenyttet ramme</t>
  </si>
  <si>
    <t>A</t>
  </si>
  <si>
    <t>B</t>
  </si>
  <si>
    <t>C</t>
  </si>
  <si>
    <t>D</t>
  </si>
  <si>
    <t>E</t>
  </si>
  <si>
    <t>F</t>
  </si>
  <si>
    <t>G</t>
  </si>
  <si>
    <t>H</t>
  </si>
  <si>
    <t>I</t>
  </si>
  <si>
    <t>J</t>
  </si>
  <si>
    <t>K</t>
  </si>
  <si>
    <t>Massemarkedsengasjementer</t>
  </si>
  <si>
    <t xml:space="preserve">  -herav massemarked SMB</t>
  </si>
  <si>
    <t>Banktjenester for massemarkedskunder</t>
  </si>
  <si>
    <t>Banktjenester for bedriftskunder</t>
  </si>
  <si>
    <t>Betaling og oppgjørstjenester</t>
  </si>
  <si>
    <t>Totalt</t>
  </si>
  <si>
    <t>Investeringer</t>
  </si>
  <si>
    <t>Finansielle investeringer til virkelig verdi over resultat</t>
  </si>
  <si>
    <t>Øvrige finansielle investeringer</t>
  </si>
  <si>
    <t>Strategiske investeringer til virkelig verdi over resultat</t>
  </si>
  <si>
    <t>Øvrige strategiske investeringer</t>
  </si>
  <si>
    <t>Beløp medregnet i kjernekapital eller tilleggskapital</t>
  </si>
  <si>
    <t>Nominell verdi</t>
  </si>
  <si>
    <t xml:space="preserve">Sum </t>
  </si>
  <si>
    <t>Engasjementer med pant i fast eiendom</t>
  </si>
  <si>
    <t>Øvrige massemarkedsengasjementer</t>
  </si>
  <si>
    <t>kategoriseres ikke som engasjement med fast eiendom, men som øvrig massemarked.</t>
  </si>
  <si>
    <t>2)</t>
  </si>
  <si>
    <t>Kapitaldekning</t>
  </si>
  <si>
    <t>Hovedstol</t>
  </si>
  <si>
    <t>Forfall</t>
  </si>
  <si>
    <t>Sum finansielle investeringer til virkelig verdi over resultatet</t>
  </si>
  <si>
    <t>Strategiske investeringer tilgjengelig for salg</t>
  </si>
  <si>
    <t>NOK 500</t>
  </si>
  <si>
    <t>Investeringer i tilknyttede selskaper blir bokført etter egenkapitalmetoden i konsernet og etter oppkjøpsmetoden i morbanken.</t>
  </si>
  <si>
    <t>Betingelser</t>
  </si>
  <si>
    <t>Øvrige foretak</t>
  </si>
  <si>
    <t>Spesialiserte foretak</t>
  </si>
  <si>
    <t>Fradrag for avsatt utbytte</t>
  </si>
  <si>
    <t>Overført fra nedskrivning på grupper av utlån</t>
  </si>
  <si>
    <t>EiendomsMegler 1 SR-Eiendom AS</t>
  </si>
  <si>
    <t>NOK</t>
  </si>
  <si>
    <t>EUR</t>
  </si>
  <si>
    <t>USD</t>
  </si>
  <si>
    <t>A (0,00-0,10 %)</t>
  </si>
  <si>
    <t>B (0,10-0,25 %)</t>
  </si>
  <si>
    <t>C (0,25-0,50 %)</t>
  </si>
  <si>
    <t>D (0,50-0,75 %)</t>
  </si>
  <si>
    <t>E (0,75-1,25 %)</t>
  </si>
  <si>
    <t>F (1,25-2,50 %)</t>
  </si>
  <si>
    <t>G (2,50-5,00 %)</t>
  </si>
  <si>
    <t>H (5,00-10,00 %)</t>
  </si>
  <si>
    <t>I (10,00 -   )</t>
  </si>
  <si>
    <t xml:space="preserve">  -  </t>
  </si>
  <si>
    <t>NOK 684</t>
  </si>
  <si>
    <t>NOK 116</t>
  </si>
  <si>
    <t>Hitec Vision Private Equity IV LP</t>
  </si>
  <si>
    <t>SpareBank 1 Næringskreditt AS</t>
  </si>
  <si>
    <t>Sandnes Sparebank</t>
  </si>
  <si>
    <t>Kjernekapital</t>
  </si>
  <si>
    <t>Fondsobligasjon</t>
  </si>
  <si>
    <t>Tidsbegrenset ansvarlig kapital</t>
  </si>
  <si>
    <t>Sum tilleggskapital</t>
  </si>
  <si>
    <t>tidspunkt</t>
  </si>
  <si>
    <t>Tidsbegrenset</t>
  </si>
  <si>
    <t>Sum strategiske investeringer til virkelig verdi over resultat</t>
  </si>
  <si>
    <t>Øvrig massemarked</t>
  </si>
  <si>
    <t>Beløp i mill kroner</t>
  </si>
  <si>
    <t>Beløp i tusen kroner</t>
  </si>
  <si>
    <t>Første forfalls-</t>
  </si>
  <si>
    <t>Misligholds-
klasse</t>
  </si>
  <si>
    <t>Bokført 
verdi</t>
  </si>
  <si>
    <t>Virkelig
 verdi</t>
  </si>
  <si>
    <t>Nedskrivning garantier</t>
  </si>
  <si>
    <t>Tapsutsatte</t>
  </si>
  <si>
    <t>Misligholdte</t>
  </si>
  <si>
    <t>SR-Forvaltning AS</t>
  </si>
  <si>
    <t>NOK 750</t>
  </si>
  <si>
    <t xml:space="preserve">Investeringene blir behandlet likt for kapitaldekningsformål bortsett fra konsernets investeringer i </t>
  </si>
  <si>
    <t>Datterselskap som rapporterer etter standardmetode</t>
  </si>
  <si>
    <t>Kapitaldekning %</t>
  </si>
  <si>
    <t>Investeringer i tilknyttede selskaper</t>
  </si>
  <si>
    <t>Investeringer i felleskontrollert virksomhet</t>
  </si>
  <si>
    <t>Sum finansielle derivater</t>
  </si>
  <si>
    <t>Konsoliderings metode</t>
  </si>
  <si>
    <t>Ubenyttet kreditt og garantier</t>
  </si>
  <si>
    <t>(beløp i mill kroner)</t>
  </si>
  <si>
    <t>Datterselskap</t>
  </si>
  <si>
    <t>(beløp i tusen kroner)</t>
  </si>
  <si>
    <t>Gjennom-snittlig risikovekt</t>
  </si>
  <si>
    <t>Gjennom-    snittlig
 tap gitt mislighold</t>
  </si>
  <si>
    <t>Gjennom-               snittlig
 konverterings-
faktor</t>
  </si>
  <si>
    <t xml:space="preserve">                  Engasjementsbeløp</t>
  </si>
  <si>
    <t>Engasjementskategori</t>
  </si>
  <si>
    <t>Aksjekapital</t>
  </si>
  <si>
    <t>Rygir Industrier AS konsern</t>
  </si>
  <si>
    <t xml:space="preserve">  -herav engasjementer med pant i fast eiendom</t>
  </si>
  <si>
    <t xml:space="preserve">  -herav øvrige massemarkedsengasjementer</t>
  </si>
  <si>
    <t xml:space="preserve">Øvrige foretak </t>
  </si>
  <si>
    <t>Påløpte renter</t>
  </si>
  <si>
    <t>Ansvarlig lånekapital og fondsobligasjon i utenlandsk valuta inngår i konsernets totale valutaposisjon slik at det ikke er valutarisiko knyttet til lånene.</t>
  </si>
  <si>
    <t>Aktiverte kostnader ved låneopptak blir reflektert i beregning av amortisert kost.</t>
  </si>
  <si>
    <t>NOK 825</t>
  </si>
  <si>
    <t>Ren kjernekapitaldekning</t>
  </si>
  <si>
    <t>Sum massemarked eiendom</t>
  </si>
  <si>
    <t>Sum øvrig massemarked</t>
  </si>
  <si>
    <t>Etis Eiendom AS</t>
  </si>
  <si>
    <t xml:space="preserve">Brutto utlån </t>
  </si>
  <si>
    <t xml:space="preserve">Utgående balanse </t>
  </si>
  <si>
    <t>Inngående balanse</t>
  </si>
  <si>
    <t xml:space="preserve">
Engasjementsbeløp</t>
  </si>
  <si>
    <t xml:space="preserve">Gjennomsnittlig 
engasjementsbeløp </t>
  </si>
  <si>
    <t>Pilar 3 - Vedlegg</t>
  </si>
  <si>
    <t>Arkfane</t>
  </si>
  <si>
    <t>Innhold</t>
  </si>
  <si>
    <t xml:space="preserve">Side i Pilar 3 </t>
  </si>
  <si>
    <t>Oppdateres</t>
  </si>
  <si>
    <t>Årlig</t>
  </si>
  <si>
    <t>Kvartalsvis</t>
  </si>
  <si>
    <t xml:space="preserve"> Konsolideringsgrunnlag</t>
  </si>
  <si>
    <t xml:space="preserve"> Ansvarlig kapital i andre finansinstitusjoner</t>
  </si>
  <si>
    <t xml:space="preserve">Operasjonell risiko </t>
  </si>
  <si>
    <r>
      <rPr>
        <b/>
        <sz val="9"/>
        <rFont val="Calibri"/>
        <family val="2"/>
        <scheme val="minor"/>
      </rPr>
      <t>Konsern</t>
    </r>
    <r>
      <rPr>
        <sz val="9"/>
        <rFont val="Calibri"/>
        <family val="2"/>
        <scheme val="minor"/>
      </rPr>
      <t xml:space="preserve"> (beløp i mill kroner)</t>
    </r>
  </si>
  <si>
    <r>
      <t>Fondsobligasjon</t>
    </r>
    <r>
      <rPr>
        <vertAlign val="superscript"/>
        <sz val="9"/>
        <rFont val="Calibri"/>
        <family val="2"/>
        <scheme val="minor"/>
      </rPr>
      <t xml:space="preserve"> 1)</t>
    </r>
  </si>
  <si>
    <t xml:space="preserve"> Samlet engasjementsbeløp, definert som brutto utlån til kunder + garantier + ubenyttet kreditt i konsernet, etter eventuell nedskrivning og uten hensyn til eventuell sikkerhetsstillelse og engasjementenes gjennomsnittlige størrelse i løpet av perioden, oppdelt i engasjementstyper</t>
  </si>
  <si>
    <t xml:space="preserve"> Engasjementsbeløp for hver engasjementstype fordelt på geografiske områder før fradrag for nedskrivninger.</t>
  </si>
  <si>
    <t xml:space="preserve"> Engasjementsbeløp for hver engasjementstype fordelt på  bransjer før fradrag for nedskrivninger</t>
  </si>
  <si>
    <t xml:space="preserve"> Engasjementsbeløp for hver engasjementstype fordelt etter gjenstående løpetid</t>
  </si>
  <si>
    <t xml:space="preserve"> De faktiske verdiendringene for den enkelte engasjementskategori og utvikling fra tidligere perioder (IRB)</t>
  </si>
  <si>
    <t xml:space="preserve"> Investeringer (egenkapitalposisjoner utenfor handelsportefølje) fordelt etter formål.</t>
  </si>
  <si>
    <t>Oversikt over bokført verdi og virkelig verdi, gevinster og tap</t>
  </si>
  <si>
    <t>Oversikt over type og verdi av børsnoterte aksjer, unoterte aksjer i diversifiserte porteføljer og andre engasjementer</t>
  </si>
  <si>
    <t xml:space="preserve"> Avstemming av endringer i henholdsvis verdiendringer og nedskrivinger for engasjementer med verdifall</t>
  </si>
  <si>
    <r>
      <t xml:space="preserve">Herav sikret med pant i fast eiendom </t>
    </r>
    <r>
      <rPr>
        <b/>
        <vertAlign val="superscript"/>
        <sz val="9"/>
        <rFont val="Calibri"/>
        <family val="2"/>
        <scheme val="minor"/>
      </rPr>
      <t>1)</t>
    </r>
  </si>
  <si>
    <r>
      <t xml:space="preserve">Herav sikret med pant i fast eiendom </t>
    </r>
    <r>
      <rPr>
        <vertAlign val="superscript"/>
        <sz val="9"/>
        <rFont val="Calibri"/>
        <family val="2"/>
        <scheme val="minor"/>
      </rPr>
      <t>1)</t>
    </r>
  </si>
  <si>
    <r>
      <rPr>
        <vertAlign val="superscript"/>
        <sz val="9"/>
        <rFont val="Calibri"/>
        <family val="2"/>
        <scheme val="minor"/>
      </rPr>
      <t>1)</t>
    </r>
    <r>
      <rPr>
        <sz val="9"/>
        <rFont val="Calibri"/>
        <family val="2"/>
        <scheme val="minor"/>
      </rPr>
      <t xml:space="preserve"> Andel er totalt engasjement med slik sikkerhetsstillelse i forhold til totalt engasjement for gjeldende engasjementskategori</t>
    </r>
  </si>
  <si>
    <r>
      <rPr>
        <vertAlign val="superscript"/>
        <sz val="9"/>
        <rFont val="Calibri"/>
        <family val="2"/>
        <scheme val="minor"/>
      </rPr>
      <t>2)</t>
    </r>
    <r>
      <rPr>
        <sz val="9"/>
        <rFont val="Calibri"/>
        <family val="2"/>
        <scheme val="minor"/>
      </rPr>
      <t xml:space="preserve"> Et engasjement på en massemarkedskunde der realisasjonsverdi av boligen vurderes lavere enn 30 % av kundens engasjement</t>
    </r>
  </si>
  <si>
    <t>Konsolidering - datterselskap</t>
  </si>
  <si>
    <t>Ansvarlig kapital i andre finansinstitusjoner</t>
  </si>
  <si>
    <t>Ansvarlig kapital</t>
  </si>
  <si>
    <t>Investering i tilknyttede selskaper og felleskontrollert virksomhet</t>
  </si>
  <si>
    <t>Engasjementsbeløp for hver engasjementstype fordelt på geografiske områder før fradrag for nedskrivninger.</t>
  </si>
  <si>
    <t>Engasjementsbeløp for hver engasjementstype fordelt på  bransjer før fradrag for nedskrivninger</t>
  </si>
  <si>
    <t>Engasjementsbeløp for hver engasjementstype fordelt etter gjenstående løpetid</t>
  </si>
  <si>
    <t>Misligholdte og tapsutsatte engasjement fordelt på kundegrupper</t>
  </si>
  <si>
    <t>Avstemming av endringer i henholdsvis verdiendringer og nedskrivinger for engasjementer med verdifall</t>
  </si>
  <si>
    <t>Samlet engasjementsbeløp og andelen som er sikret med pant, fordelt på engasjementskategorier (IRB)</t>
  </si>
  <si>
    <t>De faktiske verdiendringene for den enkelte engasjementskategori og utvikling fra tidligere perioder (IRB)</t>
  </si>
  <si>
    <t>Investeringer (egenkapitalposisjoner utenfor handelsportefølje) fordelt etter formål</t>
  </si>
  <si>
    <t>Oversikt over motpartsrisiko for derivater mv. utenfor handelsporteføljen</t>
  </si>
  <si>
    <t>Sensitivitet på netto rentekost før skatt (renteendring på ett prosentpoeng)</t>
  </si>
  <si>
    <t xml:space="preserve">forretningsområde de 3 siste årene.  Banktjenester for massemarkedet 12 %, banktjenester for bedriftsmarkedet 15 % </t>
  </si>
  <si>
    <t xml:space="preserve">og for øvrige tjenester 18 %. </t>
  </si>
  <si>
    <t>Samlet engasjementsbeløp etter eventuell nedskrivning og uten hensyn til eventuell sikkerhetsstillelse og engasjementenes gjennomsnittlige størrelse i løpet av perioden, oppdelt i engasjementstyper</t>
  </si>
  <si>
    <t>Separat angivelse av de samlede engasjementsbeløp med verdifall og misligholdte engasjementer fordelt på geografiske områder, herunder samlede verdiendringer og nedskrivninger</t>
  </si>
  <si>
    <r>
      <rPr>
        <vertAlign val="superscript"/>
        <sz val="9"/>
        <rFont val="Calibri"/>
        <family val="2"/>
        <scheme val="minor"/>
      </rPr>
      <t xml:space="preserve">1) </t>
    </r>
    <r>
      <rPr>
        <sz val="9"/>
        <rFont val="Calibri"/>
        <family val="2"/>
        <scheme val="minor"/>
      </rPr>
      <t>Betingelser fremgår av tabellen "Ansvarlig lånekapital og Fondsobligasjon"</t>
    </r>
  </si>
  <si>
    <t>Finansparken Bjergsted AS</t>
  </si>
  <si>
    <t>Verdi 
31.12.2013</t>
  </si>
  <si>
    <t xml:space="preserve">Sertifikater og obligasjoner </t>
  </si>
  <si>
    <t>Fastrenteutlån til kunder</t>
  </si>
  <si>
    <t>Øvrige utlån og innskudd</t>
  </si>
  <si>
    <t>Gjeld stiftet ved utstedelse av verdipapirer</t>
  </si>
  <si>
    <t>Annet</t>
  </si>
  <si>
    <t>Total renterisiko</t>
  </si>
  <si>
    <t>Løpetidsbånd</t>
  </si>
  <si>
    <t>0 -  3 mnd</t>
  </si>
  <si>
    <t>3 -  6 mnd</t>
  </si>
  <si>
    <t>6 -  9 mnd</t>
  </si>
  <si>
    <t>9 - 12 mnd</t>
  </si>
  <si>
    <t>12 - 18 mnd</t>
  </si>
  <si>
    <t>18 - 24 mnd</t>
  </si>
  <si>
    <t>2 - 10 år</t>
  </si>
  <si>
    <t>10 år +</t>
  </si>
  <si>
    <t xml:space="preserve">CHF </t>
  </si>
  <si>
    <t>Renterisiko oppstår ved at konsernet kan ha ulik rentebindingstid på sine eiendeler og forpliktelser. Handelsaktivitetene knyttet til</t>
  </si>
  <si>
    <t>omsetning av renteinstrumenter skal til enhver tid skje innenfor vedtatte rammer og fullmakter. Konsernets rammer definerer kvantitative</t>
  </si>
  <si>
    <t xml:space="preserve">mål for maksimalt potensielt tap. Den kommersielle risikoen kvantifiseres og overvåkes kontinuerlig. </t>
  </si>
  <si>
    <t>Konsernets overordnede rammer for renterisiko definerer maksimalt tap ved renteendring på ett prosentpoeng. Maksimum tap ved</t>
  </si>
  <si>
    <t>Separat angivelse av de samlede engasjementsbeløp med verdifall og misligholdte engasjementer fordelt på geografiske områder, herunder samlede verdiendringer og nedskrivninger.</t>
  </si>
  <si>
    <t xml:space="preserve"> Nedskrivninger pr. misligholdsklasse i perioden </t>
  </si>
  <si>
    <t xml:space="preserve">Bank 1 Oslo </t>
  </si>
  <si>
    <t xml:space="preserve">SpareBank 1 Kredittkort </t>
  </si>
  <si>
    <t>Boligkreditt</t>
  </si>
  <si>
    <t>Næringskreditt</t>
  </si>
  <si>
    <t>BN Bank</t>
  </si>
  <si>
    <t>Andel operasjonell risiko konsoliderte selskap</t>
  </si>
  <si>
    <t xml:space="preserve">SpareBank 1 Boligkreditt AS og BN Bank AS bruker IRB metoden i sin kapitaldekningsrapportering. </t>
  </si>
  <si>
    <t>SpareBank 1 Næringskreditt AS bruker standardmetoden i sin kapitaldekningsrapportering.</t>
  </si>
  <si>
    <t>Investeringer i felleskontrollert virksomhet blir bokført etter egenkapitalmetoden i konsernet og etter oppkjøpsmetoden i morbanken.</t>
  </si>
  <si>
    <t>SpareBank 1 Gruppen</t>
  </si>
  <si>
    <r>
      <t xml:space="preserve">1)  </t>
    </r>
    <r>
      <rPr>
        <sz val="9"/>
        <rFont val="Calibri"/>
        <family val="2"/>
        <scheme val="minor"/>
      </rPr>
      <t>Inkludert indirekte eierandeler</t>
    </r>
  </si>
  <si>
    <r>
      <t>BN Bank ASA</t>
    </r>
    <r>
      <rPr>
        <vertAlign val="superscript"/>
        <sz val="9"/>
        <rFont val="Calibri"/>
        <family val="2"/>
        <scheme val="minor"/>
      </rPr>
      <t xml:space="preserve"> 1)</t>
    </r>
  </si>
  <si>
    <r>
      <t xml:space="preserve">SpareBank 1  Boligkreditt AS </t>
    </r>
    <r>
      <rPr>
        <vertAlign val="superscript"/>
        <sz val="9"/>
        <rFont val="Calibri"/>
        <family val="2"/>
        <scheme val="minor"/>
      </rPr>
      <t>1)</t>
    </r>
  </si>
  <si>
    <t>Fradrag i forventet tap IRB fratrukket tapsavsetninger</t>
  </si>
  <si>
    <t>Fradrag ren kjernekapital for vesentlige investeringer i finansinstitusjoner</t>
  </si>
  <si>
    <t>Verdi av derivatforpliktelser til virkelig verdi</t>
  </si>
  <si>
    <t>Fradrag for vesentlige investeringer i finansinstitusjoner</t>
  </si>
  <si>
    <t>og fradragene tas i samme kapitalklasse som det instrumentet man eier tilhører. Investeringer i rene</t>
  </si>
  <si>
    <t>Investeringer som overstiger 10 % av egen ren kjernekapital etter fradrag kommer til fradrag i ansvarlig kapital</t>
  </si>
  <si>
    <t>Det skilles mellom vesentlige eierandeler &gt; 10 % og ikke vesentlige eierandeler i finansinstitusjoner.</t>
  </si>
  <si>
    <t>Risikovektet balanse</t>
  </si>
  <si>
    <t>Investeringene blir behandlet likt for kapitaldekningsformål.</t>
  </si>
  <si>
    <t>Sum ren kjernekapital</t>
  </si>
  <si>
    <t>Risikovektet balanse for kredittrisiko fordelt på engasjementskategorier og underkategorier</t>
  </si>
  <si>
    <t xml:space="preserve">Risikovektet balanse for operasjonell risiko </t>
  </si>
  <si>
    <t>Risikovektet balanse kredittrisiko IRB</t>
  </si>
  <si>
    <t>Risikovektet balanse standardmetoden</t>
  </si>
  <si>
    <t>Samlet risikovektet balanse knyttet til kredittrisiko</t>
  </si>
  <si>
    <t xml:space="preserve"> Risikovektet balanse for kredittrisiko fordelt på engasjementskategorier og underkategorier </t>
  </si>
  <si>
    <t>SR-PE-Feeder III KS</t>
  </si>
  <si>
    <t>Verdi 
31.12.2014</t>
  </si>
  <si>
    <t>Verdiendring 
i 2014 (i %)</t>
  </si>
  <si>
    <t>SR-Forvaltning</t>
  </si>
  <si>
    <t>foretas en forholdsmessig konsolidering.</t>
  </si>
  <si>
    <t xml:space="preserve">SpareBank 1 Boligkreditt AS, SpareBank 1 Næringskreditt AS og BN Bank AS. I konsernets kapitaldekning </t>
  </si>
  <si>
    <t>Svekket kredittverdighet motpart (CVA)</t>
  </si>
  <si>
    <t xml:space="preserve">Risikovektet balanse for operasjonell risiko er beregnet i prosent av snitt inntekt for hvert </t>
  </si>
  <si>
    <t xml:space="preserve">Samlede realiserte gevinster
 eller tap </t>
  </si>
  <si>
    <t xml:space="preserve">Urealiserte gevinster
 eller tap </t>
  </si>
  <si>
    <t xml:space="preserve"> Oversikt over motpartsrisiko for derivater mv. </t>
  </si>
  <si>
    <r>
      <t xml:space="preserve">Rente og valutainstrumenter </t>
    </r>
    <r>
      <rPr>
        <vertAlign val="superscript"/>
        <sz val="9"/>
        <rFont val="Calibri"/>
        <family val="2"/>
        <scheme val="minor"/>
      </rPr>
      <t xml:space="preserve"> </t>
    </r>
  </si>
  <si>
    <t>Minimumskrav ren kjernekapital 4,5 %</t>
  </si>
  <si>
    <t>Bufferkrav</t>
  </si>
  <si>
    <t>Bevaringsbuffer 2,5 %</t>
  </si>
  <si>
    <t>Systemrisikobuffer 3 %</t>
  </si>
  <si>
    <t>Sum bufferkrav til ren kjernekapital</t>
  </si>
  <si>
    <t>Tilgjengelig ren kjernekapital etter bufferkrav</t>
  </si>
  <si>
    <r>
      <t xml:space="preserve">2)  </t>
    </r>
    <r>
      <rPr>
        <sz val="9"/>
        <rFont val="Calibri"/>
        <family val="2"/>
        <scheme val="minor"/>
      </rPr>
      <t>SpareBank 1 SR-Bank sin andel</t>
    </r>
  </si>
  <si>
    <t>Eierandel i %</t>
  </si>
  <si>
    <t xml:space="preserve"> Ansvarlig kapital </t>
  </si>
  <si>
    <t>Ansvarlig kapital, herunder kjernekapital og tilleggskapital samt aktuelle tillegg, fradrag og begrensninger.</t>
  </si>
  <si>
    <r>
      <t xml:space="preserve"> Risikovektet balanse for operasjonell risiko etter sjablongmetoden </t>
    </r>
    <r>
      <rPr>
        <i/>
        <vertAlign val="superscript"/>
        <sz val="9"/>
        <rFont val="Calibri"/>
        <family val="2"/>
        <scheme val="minor"/>
      </rPr>
      <t>1)</t>
    </r>
  </si>
  <si>
    <r>
      <t xml:space="preserve">1) </t>
    </r>
    <r>
      <rPr>
        <sz val="9"/>
        <rFont val="Calibri"/>
        <family val="2"/>
        <scheme val="minor"/>
      </rPr>
      <t>SpareBank 1 SR-Bank konsern benytter sjablongmetoden.  Øvrige selskaper benytter basismetoden.</t>
    </r>
  </si>
  <si>
    <r>
      <rPr>
        <vertAlign val="superscript"/>
        <sz val="9"/>
        <rFont val="Calibri"/>
        <family val="2"/>
        <scheme val="minor"/>
      </rPr>
      <t>1)</t>
    </r>
    <r>
      <rPr>
        <sz val="9"/>
        <rFont val="Calibri"/>
        <family val="2"/>
        <scheme val="minor"/>
      </rPr>
      <t xml:space="preserve"> Risikovektet balanse beregnes etter standardmetoden.</t>
    </r>
  </si>
  <si>
    <t>Foretak SMB</t>
  </si>
  <si>
    <t>Sum foretak SMB</t>
  </si>
  <si>
    <t>Sum øvrige foretak</t>
  </si>
  <si>
    <t>Massemarked eiendom SMB</t>
  </si>
  <si>
    <t>Sum foretak spesialiserte</t>
  </si>
  <si>
    <t>Sum massemarked eiendom SMB</t>
  </si>
  <si>
    <t>Engasjement med pant i fast eiendom</t>
  </si>
  <si>
    <t>Foretak SMB *</t>
  </si>
  <si>
    <t xml:space="preserve"> </t>
  </si>
  <si>
    <t>Utsteder</t>
  </si>
  <si>
    <t>Entydig identifikasjonskode (f.eks. CUSIP, ISIN eller Bloombergs identifikasjonskode for rettede emisjoner)</t>
  </si>
  <si>
    <t>Gjeldende lovgivning for instrumentet</t>
  </si>
  <si>
    <t>Norge</t>
  </si>
  <si>
    <t>Behandling etter kapitalregelverket</t>
  </si>
  <si>
    <t>Regler som gjelder i overgansperioden</t>
  </si>
  <si>
    <t xml:space="preserve"> Tier 1</t>
  </si>
  <si>
    <t>Tier 2</t>
  </si>
  <si>
    <t>Regler som gjelder etter overgansperioden</t>
  </si>
  <si>
    <t>Ikke kvalifiserte</t>
  </si>
  <si>
    <t>Medregning på selskaps- eller (del)konsolidert nivå, selskaps- og (del)konsolidert nivå</t>
  </si>
  <si>
    <t>Selskap og konsern</t>
  </si>
  <si>
    <t>Instrumenttype (typer skal spesifiseres for hver jurisdiksjon)</t>
  </si>
  <si>
    <t>Beløp som inngår i ansvarlig kapital (i millioner NOK fra seneste rapporteringsdato)</t>
  </si>
  <si>
    <t>NOK 116 mill</t>
  </si>
  <si>
    <t>NOK 499 mill</t>
  </si>
  <si>
    <t>NOK 825 mill</t>
  </si>
  <si>
    <t>Instrumentets nominelle verdi</t>
  </si>
  <si>
    <t>NOK 684 mill</t>
  </si>
  <si>
    <t>NOK 500 mill</t>
  </si>
  <si>
    <t>Emisjonskurs</t>
  </si>
  <si>
    <t>100 prosent</t>
  </si>
  <si>
    <t>Innløsningskurs</t>
  </si>
  <si>
    <t>100 prosent av Nominelt beløp</t>
  </si>
  <si>
    <t>Regnskapsmessig klassifisering</t>
  </si>
  <si>
    <t>Ansvar - amortisert kost</t>
  </si>
  <si>
    <t>Opprinnelig utstedelsesdato</t>
  </si>
  <si>
    <t>Evigvarende eller tidsbegrenset</t>
  </si>
  <si>
    <t>Evigvarende</t>
  </si>
  <si>
    <t>Opprinnelig forfallsdato</t>
  </si>
  <si>
    <t>Ingen forfallsdato</t>
  </si>
  <si>
    <t>Innløsningsrett for utsteder forutsatt samtykke fra Finanstilsynet</t>
  </si>
  <si>
    <t>ja</t>
  </si>
  <si>
    <t>Dato for innløsningsrett, eventuell betinget innløsningsrett og innløsningsbeløp</t>
  </si>
  <si>
    <t>Datoer for eventuell etterfølgende innløsningsrett</t>
  </si>
  <si>
    <t>Årlig hver 9. desember</t>
  </si>
  <si>
    <t>Kvartalsvis på termindato</t>
  </si>
  <si>
    <t>Renter/utbytte</t>
  </si>
  <si>
    <t>Fast eller flytende rente/utbytte</t>
  </si>
  <si>
    <t>Fast til flytende</t>
  </si>
  <si>
    <t>Flytende</t>
  </si>
  <si>
    <t>Rentesats og eventuell tilknyttet referanserente</t>
  </si>
  <si>
    <t>9,35% til 09.12.19, deretter 3 mnd NIBOR + 5,75%</t>
  </si>
  <si>
    <t>3 mnd NIBOR + 1,80%</t>
  </si>
  <si>
    <t>3 mnd NIBOR + 2,75%</t>
  </si>
  <si>
    <t>Vilkår om at det ikke kan betales utbytte hvis det ikke er betalt rente på instrumentet («dividend stopper»)</t>
  </si>
  <si>
    <t>nei</t>
  </si>
  <si>
    <t>20a</t>
  </si>
  <si>
    <t>Full fleksibilitet, delvis fleksibilitet eller pliktig (med hensyn til tidspunkt)</t>
  </si>
  <si>
    <t>delvis fleksibilitet</t>
  </si>
  <si>
    <t>pliktig</t>
  </si>
  <si>
    <t>20b</t>
  </si>
  <si>
    <t>Full fleksibilitet, delvis fleksibilitet eller pliktig (med hensyn til beløp)</t>
  </si>
  <si>
    <t>Vilkår om renteøkning eller annet incitament til innfrielse</t>
  </si>
  <si>
    <t>Ikke-kumulativ eller kumulativ</t>
  </si>
  <si>
    <t>Ikke-kumulativ</t>
  </si>
  <si>
    <t>kumulativ</t>
  </si>
  <si>
    <t>Konvertering/nedskrivning</t>
  </si>
  <si>
    <t>Konvertibel eller ikke konvertibel</t>
  </si>
  <si>
    <t>Ikke konvertibel</t>
  </si>
  <si>
    <t>Hvis konvertibel, nivå(er) som utløser konvertering</t>
  </si>
  <si>
    <t>N/A</t>
  </si>
  <si>
    <t>Hvis konvertibel, hel eller delvis</t>
  </si>
  <si>
    <t>Hvis konvertibel, konverteringskurs</t>
  </si>
  <si>
    <t>Hvis konvertibel, pliktig eller valgfri</t>
  </si>
  <si>
    <t>Hvis konvertibel, oppgi instrumenttypen det konverteres til</t>
  </si>
  <si>
    <t>Hvis konvertibel, oppgi utsteder av instrumentene det konverteres til</t>
  </si>
  <si>
    <t>Vilkår om nedskrivning</t>
  </si>
  <si>
    <t>Hvis nedskrivning, nivå som utløser nedskrivning</t>
  </si>
  <si>
    <t>Om kapitaldekning faller under 8,0 % eller kjernekapital under 5,0 %</t>
  </si>
  <si>
    <t>Hvis nedskrivning, hel eller delvis</t>
  </si>
  <si>
    <t>Hel eller delvis</t>
  </si>
  <si>
    <t>Hvis nedskrivning, med endelig virkning eller midlertidig</t>
  </si>
  <si>
    <t>Midlertidig</t>
  </si>
  <si>
    <t>Hvis midlertidig nedskrivning, beskrivelse av oppskrivningsmekanismen</t>
  </si>
  <si>
    <t>Ved utbetaling av utbytte, hel eller delvis innfrielse av kjernekapital, oppskrivning av kjernekapital</t>
  </si>
  <si>
    <t>Prioritetsrekkefølge ved avvikling (oppgi instrumenttypen som har nærmeste bedre prioritet</t>
  </si>
  <si>
    <t>Senior usikret</t>
  </si>
  <si>
    <t>Vilkår som gjør at instrumentet ikke kan medregnes etter overgangsperioden</t>
  </si>
  <si>
    <t>Hvis ja, spesifiser hvilke vilkår som ikke oppfyller nye krav</t>
  </si>
  <si>
    <t>Utstedt iht tidligere regelverk. Inneholder incitament til innfrielse.</t>
  </si>
  <si>
    <t>Ren kjernekapital: Instrumenter og opptjent kapital</t>
  </si>
  <si>
    <t>Kapitalinstrumenter og tilhørende overkursfond</t>
  </si>
  <si>
    <t>26 (1), 27,     28 og 29</t>
  </si>
  <si>
    <t xml:space="preserve">  herav: instrumenttype 1</t>
  </si>
  <si>
    <t xml:space="preserve">  herav: instrumenttype 2</t>
  </si>
  <si>
    <t xml:space="preserve">  herav: instrumenttype 3</t>
  </si>
  <si>
    <t>Opptjent egenkapital i form av tidligere års tilbakeholdte resultater</t>
  </si>
  <si>
    <t>26 (1) (C)</t>
  </si>
  <si>
    <t>Akkumulerte andre inntekter og kostnader og andre fond o.l.</t>
  </si>
  <si>
    <t>26 (1) (d) og (e)</t>
  </si>
  <si>
    <t>3a</t>
  </si>
  <si>
    <t>Avsetning for generell bankrisiko</t>
  </si>
  <si>
    <t>26 (1) (f)</t>
  </si>
  <si>
    <t>Rene kjernekapitalinstrumenter omfattet av overgangsbestemmelser</t>
  </si>
  <si>
    <t>Statlige innskudd av ren kjernekapital omfattet av overgangsbestemmeler</t>
  </si>
  <si>
    <t>Minoritetsinteresser</t>
  </si>
  <si>
    <t>5a</t>
  </si>
  <si>
    <t>Revidert delårsoverskudd fratrukket påregnelig skatt mv. og utbytte</t>
  </si>
  <si>
    <t>26 (2)</t>
  </si>
  <si>
    <t>Ren kjernekapital før regulatoriske justeringer</t>
  </si>
  <si>
    <t>Sum rad 1 t.o.m 5a</t>
  </si>
  <si>
    <t>Ren kjernekapital: Regulatoriske justeringer</t>
  </si>
  <si>
    <t>Vedijusteringer som følge av kravene om forsvarlig verdsettelse (negativt beløp)</t>
  </si>
  <si>
    <t>34 og 105</t>
  </si>
  <si>
    <t>Immaterielle eiendeler redusert med utsatt skatt (negativt beløp)</t>
  </si>
  <si>
    <t>36 (1) (b) og 37</t>
  </si>
  <si>
    <t>Tomt felt i EØS</t>
  </si>
  <si>
    <t>Utsatt skattefordel som ikke skyldes midlertidige forskjeller redusert med utsatt skatt som kan motregnes (negativt beløp)</t>
  </si>
  <si>
    <t>36 (1) (c) og 38</t>
  </si>
  <si>
    <t>Verdiendringer på sikringsinstrumenter ved kontantstrømsikring</t>
  </si>
  <si>
    <t>33 (1) (a)</t>
  </si>
  <si>
    <t>Positive verdier av justert forventet tap etter kapitalkravsforskriften § 15-7 (tas inn som negativt beløp)</t>
  </si>
  <si>
    <t>36 (1) (d), 40 og 159</t>
  </si>
  <si>
    <t>Økning i egenkapitalen knyttet til fremtidig inntekt grunnet verdipapiriserte eiendeler (negativt beløp)</t>
  </si>
  <si>
    <t>32 (1)</t>
  </si>
  <si>
    <t>Gevinster eller tap på gjeld målt til virkelig verdi som skyldes endringer i egen kredittverdighet</t>
  </si>
  <si>
    <t>33 (1) (b) og (c )</t>
  </si>
  <si>
    <t>Overfinansiering av pensjonsforpliktelser (negativt beløp)</t>
  </si>
  <si>
    <t>36 (1) (e) og 41</t>
  </si>
  <si>
    <t>Direkte, indirekte og syntetiske beholdninger av egne rene kjernekapitalinstrumenter (negativt beløp)</t>
  </si>
  <si>
    <t>36 (1) (f) og 42</t>
  </si>
  <si>
    <t>Beholdning av ren kjernekapital i annet selskap i finansiell sektor som har en gjensidig investering av ansvarlig kapital (negativt beløp)</t>
  </si>
  <si>
    <t>36 (1) (g) og 44</t>
  </si>
  <si>
    <t>Direkte, indirekte og syntetiske beholdninger av ren kjernekapital i andre selskaper i finansiell sektor der institusjonen ikke har vesentlig investering. Beløp som overstiger grensen på 10 %, regnet etter fradrag som er tillatt for korte posisjoner (negativt beløp)</t>
  </si>
  <si>
    <t>36 (1) (h), 43, 45, 46, 49 (2), 79, 469 (1) (a), 472 (10) og 478 (1)</t>
  </si>
  <si>
    <t>Direkte, indirekte og syntetiske beholdninger av ren kjernekapital i andre selskaper i finansiell sektor der institusjonen har vesentlige investeringer som samlet overstiger  grensen på 10 %, Beløp regnet etter fradrag som er tillatt for korte posisjoner (negativt beløp)</t>
  </si>
  <si>
    <t>36 (1) (i), 43, 45, 47,  48 (1) (b), 49 (1) til (3) og 79</t>
  </si>
  <si>
    <t>Poster som alternativt kan få 1250 % risikovekt (negativt beløp)</t>
  </si>
  <si>
    <t>36 (1) (k)</t>
  </si>
  <si>
    <t>herav: kvalifiserte eiendeler i selskap utenfor finansiell sektor (negativt beløp)</t>
  </si>
  <si>
    <t>36 (1) (k) (i) og 89 til 91</t>
  </si>
  <si>
    <t>20c</t>
  </si>
  <si>
    <t>herav: verdipapiriseringsposisjoner (negativt beløp)</t>
  </si>
  <si>
    <t>36 (1) (k) (ii), 243 (1) (b), 244 (1) (b) og 258</t>
  </si>
  <si>
    <t>20d</t>
  </si>
  <si>
    <t>herav: motpartsrisiko for transaksjoner som ikke er avsluttet (negativt beløp)</t>
  </si>
  <si>
    <t>36 (1) (k) (iii) og 379 (3)</t>
  </si>
  <si>
    <t>Utsatt skattefordel som skyldes midlertidige forskjeller og som overstiger unntaksgrensen på 10 %, redusert med utsatt skatt som kan motregnes (negativt beløp)</t>
  </si>
  <si>
    <t>36 (1) (c), 38 og 48 (1) (a)</t>
  </si>
  <si>
    <t>Beløp som overstiger unntaksgrensen på 17,65 % (negativt beløp)</t>
  </si>
  <si>
    <t>48 (1)</t>
  </si>
  <si>
    <t>herav: direkte, indirekte og syntetiske beholdninger av ren kjernekapital i andre selskaper i finansiell sektor der institusjonen har en vesentlig investering (negativt beløp)</t>
  </si>
  <si>
    <t>36 (1) (i) og 48 (1) (b)</t>
  </si>
  <si>
    <t>herav: utsatt skattefordel som skyldes midlertidige forskjeller (negativt beløp)</t>
  </si>
  <si>
    <t>25a</t>
  </si>
  <si>
    <t>Akkumulert underskudd i inneværende regnskapsår (negativt beløp)</t>
  </si>
  <si>
    <t>36 (1) (a)</t>
  </si>
  <si>
    <t>25b</t>
  </si>
  <si>
    <t>Påregnelig skatt relatert til rene kjernekapitalposter (negativt beløp)</t>
  </si>
  <si>
    <t>36 (1) (l)</t>
  </si>
  <si>
    <t>Justeringer i ren kjernekapital som følge av overgangsbestemmelser</t>
  </si>
  <si>
    <t>Sum 26a og 26b</t>
  </si>
  <si>
    <t>26a</t>
  </si>
  <si>
    <t>Overgangsbestemmelser for regulatoriske filtre relaterte til urealiserte gevinster og tap</t>
  </si>
  <si>
    <t>herav: filter for urealisert tap 1</t>
  </si>
  <si>
    <t>herav: filter for urealisert tap 2</t>
  </si>
  <si>
    <t>herav: filter for urealisert gevinst 1 (negativt beløp)</t>
  </si>
  <si>
    <t>herav: filter for urealisert gevinst 2 (negativt beløp)</t>
  </si>
  <si>
    <t>26b</t>
  </si>
  <si>
    <t>Beløp som skal trekkes fra eller legges til ren kjernekapital som følge av overgangsbestemmelser for andre filtre og fradrag</t>
  </si>
  <si>
    <t>herav:…</t>
  </si>
  <si>
    <t>Overskytende fradrag i annen godkjent kjernekapital (negativt beløp)</t>
  </si>
  <si>
    <t>36 (1) (j)</t>
  </si>
  <si>
    <t>Sum regulatoriske justeringer i ren kjernekapital</t>
  </si>
  <si>
    <t>Sum rad 7 t.o.m. 20a, 21, 22, 25a, 25b, 26 og 27</t>
  </si>
  <si>
    <t>Ren kjernekapital</t>
  </si>
  <si>
    <t>Rad 6 pluss rad 28 hvis beløpet i rad 28 er negativt, ellers minus</t>
  </si>
  <si>
    <t>Annen godkjent kjernekapital: Instrumenter</t>
  </si>
  <si>
    <t>51 og 52</t>
  </si>
  <si>
    <t>herav klassifisert som egenkapital etter gjeldende regnskapsstandard</t>
  </si>
  <si>
    <t>herav: klassifisert som gjeld etter gjeldende regnskapsstandard</t>
  </si>
  <si>
    <t>Fondsobligasjonskapital omfattet av overgangsbestemmelser</t>
  </si>
  <si>
    <t>486 (3) og (5)</t>
  </si>
  <si>
    <t>Statlige innskudd av fondsobligasjonskapital omfattet av overgangsbestemmeler</t>
  </si>
  <si>
    <t>85 og 86</t>
  </si>
  <si>
    <t>herav: instrumenter omfattet av overgangsbestemmelser</t>
  </si>
  <si>
    <t>Annen godkjent kjernekapital før regulatoriske justeringer</t>
  </si>
  <si>
    <t>Sum rad 30, 33 og 34</t>
  </si>
  <si>
    <t>Annen godkjent kjernekapital: Regulatoriske justeringer</t>
  </si>
  <si>
    <t>Direkte, indirekte og syntetiske beholdninger av egen fondsobligasjonskapital (negativt beløp)</t>
  </si>
  <si>
    <t>52 (1) (b), 56 (a) og 57</t>
  </si>
  <si>
    <t>Beholdning av annen godkjent kjernekapital i annet selskap i finansiell sektor som har en gjensidig investering av ansvarlig kapital (negativt beløp)</t>
  </si>
  <si>
    <t>56 (b) og 58</t>
  </si>
  <si>
    <t>Direkte, indirekte og syntetiske beholdninger av fondsobligasjonskapital i andre selskaper i finansiell sektor der institusjonen ikke har en vesentlig investering. Beløp som overstiger grensen på 10 %, regnet etter fradrag som er tillatt for korte posisjoner (negativt beløp)</t>
  </si>
  <si>
    <t>56 (c), 59, 60 og 79</t>
  </si>
  <si>
    <t>Direkte, indirekte og syntetiske beholdninger av fondsobligasjonskapital i andre selskaper i finansiell sektor der institusjonen har en vesentlig investering. Beløp regnet etter fradrag som er tillatt for korte posisjoner (negativt beløp)</t>
  </si>
  <si>
    <t>56 (d), 59 og 79</t>
  </si>
  <si>
    <t>Justeringer i annen godkjent kjernekapital som følge av overgangsbestemmelser</t>
  </si>
  <si>
    <t>Sum rad 41a, 41b og 41c</t>
  </si>
  <si>
    <t>41a</t>
  </si>
  <si>
    <t>Fradrag som skal gjøres i annen godkjent kjernekapital, i stedet for ren kjernekapital, som følge av overgangsbestemmelser (negativt beløp)</t>
  </si>
  <si>
    <t>469 (1) (b) og 472 (10) (a)</t>
  </si>
  <si>
    <t>herav: spesifiser de enkelte postene linje for linje</t>
  </si>
  <si>
    <t>41b</t>
  </si>
  <si>
    <t>Fradrag som skal gjøres i annen godkjent kjernekapital, i stedet for tilleggskapital, som følge av overgangsbestemmelser (negativt beløp)</t>
  </si>
  <si>
    <t>41c</t>
  </si>
  <si>
    <t>Beløp som skal trekkes fra eller legges til annen godkjent kjernekapital som følge av overgangsbestemmelser for andre filtre og fradrag</t>
  </si>
  <si>
    <t>herav: filter for urealisert tap</t>
  </si>
  <si>
    <t>herav: filter for urealisert gevinst (negativt beløp)</t>
  </si>
  <si>
    <t>Overskytende fradrag i tilleggskapital (negativt beløp)</t>
  </si>
  <si>
    <t>56 (e)</t>
  </si>
  <si>
    <t>Sum regulatoriske justeringer i annen godkjent kjernekapital</t>
  </si>
  <si>
    <t>Sum rad 37 t.o.m. 41 og rad 42</t>
  </si>
  <si>
    <t>Annen godkjent kjernekapital</t>
  </si>
  <si>
    <t>Rad 36 pluss rad 43. Gir fradrag fordi beløpet i rad 43 er negativt</t>
  </si>
  <si>
    <t>Sum rad 29 og rad 44</t>
  </si>
  <si>
    <t>Tilleggskapital: Instrumenter og avsetninger</t>
  </si>
  <si>
    <t>62 og 63</t>
  </si>
  <si>
    <t>Tilleggskapital omfattet av overgangsbestemmelser</t>
  </si>
  <si>
    <t>486 (4) og (5)</t>
  </si>
  <si>
    <t>Statlige innskudd av tilleggskapital omfattet av overgangsbestemmelser</t>
  </si>
  <si>
    <t>Ansvarlig lånekapital utstedt av datterselskaper til tredjeparter som kan medregnes i tilleggskapitalen</t>
  </si>
  <si>
    <t>87 og 88</t>
  </si>
  <si>
    <t>Tallverdien av negative verdier av justert forventet tap</t>
  </si>
  <si>
    <t>62 (c) og (d)</t>
  </si>
  <si>
    <t>Tilleggskapital før regulatoriske justeringer</t>
  </si>
  <si>
    <t>Sum rad 46 t.o.m. 48 og rad 50</t>
  </si>
  <si>
    <t>Tilleggskapital: Regulatoriske justeringer</t>
  </si>
  <si>
    <t>Direkte, indirekte og syntetiske beholdninger av egen ansvarlig lånekapital (negativt beløp)</t>
  </si>
  <si>
    <t>63 (b) (i), 66 (a) og 67</t>
  </si>
  <si>
    <t>Beholdning av tilleggskapital i annet selskap i finansiell sektor som har en gjensidig investering av ansvarlig kapital (negativt beløp)</t>
  </si>
  <si>
    <t>66 (b) og 68</t>
  </si>
  <si>
    <t>Direkte, indirekte og syntetiske beholdninger av ansvarlig lånekapital i andre selskaper i finansiell sektor der institusjonen ikke har en vesentlig investering. Beløp som overstiger grensen på 10 %, regnet etter fradrag som er tillatt for korte posisjoner (negativt beløp)</t>
  </si>
  <si>
    <t>66 (c), 69, 70 og 79</t>
  </si>
  <si>
    <t>54a</t>
  </si>
  <si>
    <t>herav: nye beholdninger som ikke omfattes av overgangsbestemmelser</t>
  </si>
  <si>
    <t>54b</t>
  </si>
  <si>
    <t>herav: beholdninger fra før 1. januar 2013 omfattet av overgangsbestemmelser</t>
  </si>
  <si>
    <t>Direkte, indirekte og syntetiske beholdninger av ansvarlig lånekapital i andre selskaper i finansiell sektor der institusjonen har en vesentlig investering. Beløp regnet etter fradrag som er tillatt for korte posisjoner (negativt beløp)</t>
  </si>
  <si>
    <t>66 (d), 69 og 79</t>
  </si>
  <si>
    <t>Justeringer i tilleggskapital som følge av overgangsbestemmelser (negativt beløp)</t>
  </si>
  <si>
    <t>Sum rad 56a, 56b og 56c</t>
  </si>
  <si>
    <t>56a</t>
  </si>
  <si>
    <t>Fradrag som skal gjøres i tilleggskapital, i stedet for ren kjernekapital, som følge av overgangsbestemmelser (negativt beløp)</t>
  </si>
  <si>
    <t>56b</t>
  </si>
  <si>
    <t>Fradrag som skal gjøres i tilleggskapital, i stedet for annen godkjent kjernekapital, som følge av overgangsbestemmelser (negativt beløp)</t>
  </si>
  <si>
    <t>56c</t>
  </si>
  <si>
    <t>Beløp som skal trekkes fra eller legges til tilleggskapitalen som følge av overgangsbestemmelser for filtre og andre fradrag</t>
  </si>
  <si>
    <t>herav: filter for urealisert gevinst</t>
  </si>
  <si>
    <t>Sum regulatoriske justeringer i tilleggskapital</t>
  </si>
  <si>
    <t>Sum rad 52 t.o.m. 54, rad 55 og 56</t>
  </si>
  <si>
    <t>Tilleggskapital</t>
  </si>
  <si>
    <t>Rad 51 pluss rad 57 hvis beløpet i rad 57 er negativt, ellers minus</t>
  </si>
  <si>
    <t>Sum rad 45 og rad 58</t>
  </si>
  <si>
    <t>59a</t>
  </si>
  <si>
    <t>Økning i beregningsgrunnlaget som følge av overgangsbestemmelser</t>
  </si>
  <si>
    <t>472 (10) (b)</t>
  </si>
  <si>
    <t>herav: beløp som ikke er trukket fra ren kjernekapital</t>
  </si>
  <si>
    <t>469 (1) (b)</t>
  </si>
  <si>
    <t>herav: beløp som ikke er trukket fra annen godkjent kjernekapital</t>
  </si>
  <si>
    <t>herav: beløp som ikke er trukket fra tilleggskapital</t>
  </si>
  <si>
    <t>Beregningsgrunnlag</t>
  </si>
  <si>
    <t>Kapitaldekning og buffere</t>
  </si>
  <si>
    <t>92 (2) (a)</t>
  </si>
  <si>
    <t>Kjernekapitaldekning</t>
  </si>
  <si>
    <t>92 (2) (b)</t>
  </si>
  <si>
    <t>92 (2) (c)</t>
  </si>
  <si>
    <t>Kombindert bufferkrav som prosent av beregningsgrunnlaget</t>
  </si>
  <si>
    <t>CRD 128, 129, 130, 131 og 133</t>
  </si>
  <si>
    <t>herav: bevaringsbuffer</t>
  </si>
  <si>
    <t>herav: motsyklisk buffer</t>
  </si>
  <si>
    <t>herav: systemrisikobuffer</t>
  </si>
  <si>
    <t>67a</t>
  </si>
  <si>
    <t>herav: buffer for andre systemviktige institusjoner (O-SII-buffer)</t>
  </si>
  <si>
    <t>CRD 131</t>
  </si>
  <si>
    <t>Ren kjernekapital tilgjengelig for oppfyllelse av bufferkrav</t>
  </si>
  <si>
    <t>CRD 128</t>
  </si>
  <si>
    <t>Ikke relevant etter EØS-regler</t>
  </si>
  <si>
    <t>Beholdninger av ansvarlig kapital i andre selskaper i finansiell sektor der institusjonen har en ikke vesentlig investering, som samlet er under grensen på 10 %. Beløp regnet etter fradrag som er tillatt for korte posisjoner</t>
  </si>
  <si>
    <t>36 (1) (h), 45, 46, 472 (10), 56 (c), 59, 60, 66 (c), 69 og 70</t>
  </si>
  <si>
    <t>Beholdninger av ren kapital i andre selskaper i finansiell sektor der institusjonen har en vesentlig investering, som samlet er under grensen på 10 %. Beløp regnet etter fradrag som er tillatt for korte posisjoner</t>
  </si>
  <si>
    <t>36 (1) (i), 45 og 48</t>
  </si>
  <si>
    <t>Utsatt skattefordel skyldes midlertidige forskjeller redusert med utsatt skatt som kan motregnes, som er under grensen på 10 %.</t>
  </si>
  <si>
    <t>36 (1) (c), 38 og 48</t>
  </si>
  <si>
    <t>Grenser for medregning av avsetninger i tilleggskapitalen</t>
  </si>
  <si>
    <t>Generelle kredittrisikoreserver</t>
  </si>
  <si>
    <t>Grense for medregning av generelle kredittrisikoreserver i tilleggskapitalen</t>
  </si>
  <si>
    <t>Grense for medregning i tilleggskapitalen av overskytende regnskapsmessige nedskrivninger</t>
  </si>
  <si>
    <t>Kapitalinstrumenter omfattet av overgangsbestemmelser</t>
  </si>
  <si>
    <t>Grense for medregning av rene kjernekapitalinstrumenter omfattet av overgangsbestemmelser</t>
  </si>
  <si>
    <t>484 (3) og 486 (2) og (5)</t>
  </si>
  <si>
    <t>Overskytende ren kjernekapital omfattet av overgangsbestemmelser</t>
  </si>
  <si>
    <t>Grense for medregning av fondsobligasjonskapital omfattet av overgangsbestemmelser</t>
  </si>
  <si>
    <t>484 (4) og 486 (3) og (5)</t>
  </si>
  <si>
    <t>Overskytende fondsobligasjonskapital omfattet av overgangsbestemmelser</t>
  </si>
  <si>
    <t>Grense for medregning av ansvarlig lånekapital omfattet av overgangsbestemmelser</t>
  </si>
  <si>
    <t>484 (5) og 486 (4) og (5)</t>
  </si>
  <si>
    <t>Overskytende ansvarlig lånekapital omfattet av overgangsbestemmelser</t>
  </si>
  <si>
    <t>Referanse</t>
  </si>
  <si>
    <t>Eiendeler</t>
  </si>
  <si>
    <t>Kontanter og fordringer på sentralbanker</t>
  </si>
  <si>
    <t>Utlån til og fordringer på kredittinstitusjoner</t>
  </si>
  <si>
    <t>Sertifikater og obligasjoner</t>
  </si>
  <si>
    <t>Finansielle derivater</t>
  </si>
  <si>
    <t>Aksjer, andeler og andre egenkapitalinteresser</t>
  </si>
  <si>
    <t>Investering i eierinteresser</t>
  </si>
  <si>
    <t>Virksomhet som skal selges</t>
  </si>
  <si>
    <t>Immaterielle eiendeler</t>
  </si>
  <si>
    <t>Andre eiendeler</t>
  </si>
  <si>
    <t>Sum eiendeler</t>
  </si>
  <si>
    <t xml:space="preserve">Forpliktelser </t>
  </si>
  <si>
    <t>Gjeld til kredittinstitusjoner</t>
  </si>
  <si>
    <t>Innskudd fra kunder</t>
  </si>
  <si>
    <t>Utsatt skatt</t>
  </si>
  <si>
    <t>Annen gjeld og balanseført forpliktelse</t>
  </si>
  <si>
    <t>Ansvarlig lånekapital</t>
  </si>
  <si>
    <t xml:space="preserve">Herav fondsobligasjoner som kvalifiserer som annen godkjent som kjernekapital  </t>
  </si>
  <si>
    <t>Herav ansvarlig lånekapital som kvalifiserer som godkjent tilleggskapital</t>
  </si>
  <si>
    <t>Herav ansvarlig lån under overgangsregler</t>
  </si>
  <si>
    <t>Herav fondsobligasjoner under overgangsregler</t>
  </si>
  <si>
    <t>Sum gjeld</t>
  </si>
  <si>
    <t>Egenkapital</t>
  </si>
  <si>
    <t>Innskutt egenkapital</t>
  </si>
  <si>
    <t>Sum egenkapital</t>
  </si>
  <si>
    <t>Sum gjeld og egenkapital</t>
  </si>
  <si>
    <t>(B) Referanser til artikler i forordningen (CRR)</t>
  </si>
  <si>
    <t>(C) Beløp omfattet av overgangs-regler</t>
  </si>
  <si>
    <t>(A) Beløp på datoen for offentliggjøring</t>
  </si>
  <si>
    <t>Uvektet kjernekapitalandel (Leverage ratio)</t>
  </si>
  <si>
    <t xml:space="preserve">Derivater: Fremtidig eksponering ved bruk av markedsverdimetoden </t>
  </si>
  <si>
    <t xml:space="preserve">Øvrige eiendeler </t>
  </si>
  <si>
    <t xml:space="preserve">Kjernekapital </t>
  </si>
  <si>
    <t xml:space="preserve">Uvektet kjernekapitalandel </t>
  </si>
  <si>
    <t xml:space="preserve"> Oversikt over bokført verdi og virkelig verdi, gevinster og tap</t>
  </si>
  <si>
    <t xml:space="preserve"> Tabellen angir resultateffekten ved et positivt parallellskift i rentekurven på ett prosentpoeng ved utgangen av de to siste årene </t>
  </si>
  <si>
    <t xml:space="preserve"> dersom samtlige finansielle instrumenter ble vurdert til virkelig verdi.</t>
  </si>
  <si>
    <t>De viktigste avtalevilkårene for kapitalinstrumenter</t>
  </si>
  <si>
    <t xml:space="preserve"> Beregning av uvektet kjernekapitalandel (Leverage ratio)</t>
  </si>
  <si>
    <t>9a</t>
  </si>
  <si>
    <t>9b</t>
  </si>
  <si>
    <t xml:space="preserve"> De viktigste avtalevilkårene for kapitalinstrumenter</t>
  </si>
  <si>
    <t>SpareBank1 SR-Bank ASA</t>
  </si>
  <si>
    <t>BN Bank ASA</t>
  </si>
  <si>
    <t xml:space="preserve">SpareBank 1 SR-Bank ASA sin andel i SpareBank 1 Boligkreditt </t>
  </si>
  <si>
    <t xml:space="preserve">SpareBank 1 SR-Bank ASA sin andel i SpareBank 1 Næringskreditt </t>
  </si>
  <si>
    <t>SpareBank 1 SR-Bank ASA sin andel i BN Bank</t>
  </si>
  <si>
    <t xml:space="preserve">Elimineringer </t>
  </si>
  <si>
    <t>1)</t>
  </si>
  <si>
    <t xml:space="preserve">*Fra og med 2014 er foretak SMB en egen kategori som tidligere var klassifisert som øvrige foretak. Verdiendring i 2014 er derfor basert på summen av </t>
  </si>
  <si>
    <t>foretak SMB og øvrige foretak.</t>
  </si>
  <si>
    <t>Forholdet mellom ansvarlig kapital i regnskapet og den ansvarlige kapitalen som beregnes for kapitaldekningsformål</t>
  </si>
  <si>
    <t>NO0010663297</t>
  </si>
  <si>
    <t>NO0010703879</t>
  </si>
  <si>
    <t>Gjeld-amortisert kost</t>
  </si>
  <si>
    <t>25.02.2019
Regulatorisk call
Callkurs 100</t>
  </si>
  <si>
    <t>Kvartalsvis påfølgende</t>
  </si>
  <si>
    <t>12.12.2017
Regulatorisk call
 Callkurs 100</t>
  </si>
  <si>
    <t>Full fleksibilitet</t>
  </si>
  <si>
    <t>Skal stå tilbake for alminnelig ikke-subordinerte gjeld, dog slik at obligasjonene med renter skal ha lik prioritet med annen Tilleggskapital</t>
  </si>
  <si>
    <t>Kan skrive opp obligasjonene og betale obligasjonsrente iht de til enhver tid gjeldende regler for slik oppskrivning og rentebetaling</t>
  </si>
  <si>
    <t>Stå tilbake for all annen gjeld og skal, med mindre annet er avtalt eller fremkommer av offentlige reguleringer, ha prioritet likt med annen hybridkapital
- Instrumenter i kolonne I og J har bedre prioritet</t>
  </si>
  <si>
    <t>SpareBank 1 Boligkreditt</t>
  </si>
  <si>
    <t>NO0010713746</t>
  </si>
  <si>
    <t>Ansvarlig lån</t>
  </si>
  <si>
    <t>Flyt</t>
  </si>
  <si>
    <t>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</si>
  <si>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Gjeldende minstekrav. Obligasjonene kan nedskrives med endelig virkning eller konverteres til annen type gjeldende kjemekapital dersom Finanstilsynet eller annen kompetent offentlig myndighet instruerer slik nedskrivning eller konvertering i henhold til en hver tid gjeldende lovverk, herunder ved alvorlige former for soliditetssvikt og hvor myndighetene vurderer nedskrivningen eller konverteringen som nødvendig for å unngå avvikling.</t>
  </si>
  <si>
    <t>For tiden: 5% kjernekapitaldekning og 8% kapitaldekning fastsatt i Beregningsforskriften</t>
  </si>
  <si>
    <t>Senior Usikret</t>
  </si>
  <si>
    <t>SpareBank 1 Næringskreditt</t>
  </si>
  <si>
    <t>NO0010694078</t>
  </si>
  <si>
    <t>NO0010694086</t>
  </si>
  <si>
    <t>Dersom den innskutte egenkapital er nedskrevet i sin helhet, skal obligasjonene med tillegg av påløpte renter kunne skrives ned helt eller delvis med endelig virkning. Nedskrivning skal skje i henhold til den hver tid gjeldende regulering samt forvaltningspraksis for nedskrivning (for tiden gitt i Beregningsforskriften og Finanstilsynets Rundskriv 14/2011 - Praksis for godkjenning av opptak av annen godkjent kjemekapital).</t>
  </si>
  <si>
    <t>Hvis utsteders kapitaldekning faller under de til enhver tid gjeldende minstekrav (for tiden 5 prosent kjemekapitaldekning og 8 prosent kapitaldekning fastsatt i Beregningsforskriften), eller under andre fastsatte minstekrav, skal obligasjonene med tillegg av påløpte renter kunne skrives ned i samsvar med de til enhver tid gjeldende regler.</t>
  </si>
  <si>
    <t>Etter nedskrivning av obligasjonene kan utstederen skrive opp obligasjonene og betale obligasjonsrente i henhold til de til enhver tid gjeldende regler for slik oppskrivning og rentebetaling.</t>
  </si>
  <si>
    <t>Delkonsolidert nivå</t>
  </si>
  <si>
    <t>Tier  1</t>
  </si>
  <si>
    <t>Ref pkt  23</t>
  </si>
  <si>
    <t>ikke-kumulativ</t>
  </si>
  <si>
    <t>Tier 1</t>
  </si>
  <si>
    <t>Portefølje</t>
  </si>
  <si>
    <t>Estimert mislighold</t>
  </si>
  <si>
    <t>Faktisk mislighold</t>
  </si>
  <si>
    <t>Massemarked med pant i fast eiendom</t>
  </si>
  <si>
    <t>Estimert tapsgrad</t>
  </si>
  <si>
    <t>Faktisk tapsgrad</t>
  </si>
  <si>
    <t>Uvektet IRB Misligholdsnivå - PD per misligholdsklasse</t>
  </si>
  <si>
    <t>IRB Misligholdsnivå - PD per misligholdsklasse</t>
  </si>
  <si>
    <t>Uvektet IRB Misligholdsnivå - PD-modeller</t>
  </si>
  <si>
    <t>IRB Misligholdsnivå - PD-modeller</t>
  </si>
  <si>
    <t>IRB Tapsgrad for misligholdte lån - LGD</t>
  </si>
  <si>
    <t xml:space="preserve"> IRB Tapsgrad for misligholdte lån - LGD (uvektet) </t>
  </si>
  <si>
    <t>Regnskapshuset SR AS</t>
  </si>
  <si>
    <t>SR-Boligkreditt AS</t>
  </si>
  <si>
    <t>kjernekapitalinstumenter som ikke kommer til fradrag i ansvarlig kapital vektes 250 % i beregningsgrunnlaget.</t>
  </si>
  <si>
    <t xml:space="preserve"> Forholdet mellom ansvarlig kapital i konsernregnskapet og den ansvarlige kapitalen som beregnes for kapitaldekningsformål.</t>
  </si>
  <si>
    <t>NO0010731904</t>
  </si>
  <si>
    <t>11.03.2020 Regulatorisk call Callkurs 100</t>
  </si>
  <si>
    <t xml:space="preserve">Skal stå tilbake for utstederens alminnelige ikke-subordinerte gjeld, dog slik at obligasjonene med renter skal ha prioritet likt med annen Tilleggskapital og skal dekkes foran utstederens kjernekapital </t>
  </si>
  <si>
    <t>Kapitaldekning under de til enhver tid gjeldende minstekrav. 
Kapitaldekning under de til enhver tid gjeldende minstekrav Finanstilsynet eller annen kompetent offentlig myndighet kan instruere nedskrivning med endelig virkning.
Nedskrivningen skal skje i samsvar med de til enhver tid gjeldende regler og regulering samt forvaltningspraksis for nedskrivning (pt gitt i Beregningsforskriften og Finanstilsynets rundskriv 14/2011).</t>
  </si>
  <si>
    <t>SR-Boligkreditt</t>
  </si>
  <si>
    <t>1) Bokført verdi av aksjene i de respektive selskapene inkludert indirekte eierandeler erstattes av SpareBank 1 SR-Bank sin andel av selskapene sine poster i balansen.</t>
  </si>
  <si>
    <r>
      <t>-</t>
    </r>
    <r>
      <rPr>
        <sz val="7"/>
        <color rgb="FF1F497D"/>
        <rFont val="Times New Roman"/>
        <family val="1"/>
      </rPr>
      <t xml:space="preserve">          </t>
    </r>
    <r>
      <rPr>
        <sz val="11"/>
        <color rgb="FF1F497D"/>
        <rFont val="Calibri"/>
        <family val="2"/>
      </rPr>
      <t>Ser at det er noen kunder fra Tradex, som ikke finnes i kunderegisteret. Disse har jeg foreløpi satt til sted 9999.</t>
    </r>
  </si>
  <si>
    <r>
      <t>-</t>
    </r>
    <r>
      <rPr>
        <sz val="7"/>
        <color rgb="FF1F497D"/>
        <rFont val="Times New Roman"/>
        <family val="1"/>
      </rPr>
      <t xml:space="preserve">          </t>
    </r>
    <r>
      <rPr>
        <sz val="11"/>
        <color rgb="FF1F497D"/>
        <rFont val="Calibri"/>
        <family val="2"/>
      </rPr>
      <t>Regner ut inngående beholdning, utgående beholdning ,snitt beholdning samt andel av total beholdning for det enkelte sted.</t>
    </r>
  </si>
  <si>
    <r>
      <t>-</t>
    </r>
    <r>
      <rPr>
        <sz val="7"/>
        <color rgb="FF1F497D"/>
        <rFont val="Times New Roman"/>
        <family val="1"/>
      </rPr>
      <t xml:space="preserve">          </t>
    </r>
    <r>
      <rPr>
        <sz val="11"/>
        <color rgb="FF1F497D"/>
        <rFont val="Calibri"/>
        <family val="2"/>
      </rPr>
      <t>Andel av total beholdning benyttes for å regne ut provisjon for det enkelte sted.</t>
    </r>
  </si>
  <si>
    <t>NO0010704109</t>
  </si>
  <si>
    <t>NO0010745920</t>
  </si>
  <si>
    <t>Ref. pkt 23</t>
  </si>
  <si>
    <t>Delvis nedskrivning gjennomføres ved at eventuelle påløpte renter på obligasjonene nedskrives først, og deretter nedskrives obligasjonene ved pro rata uttrekk av obligasjoner mellom obligasjonseieme, eller ved at innfrielseskursen reduseres, eventuelt på andre måter som gir det tiltenkte finansielle resultat. Tillitsmannen kan splitte pålydende i forbindelse med nedskrivning. I perioden obligasjonene er skrevet ned, bortfaller kravet på obligasjonsrente.</t>
  </si>
  <si>
    <t>NO0010746191</t>
  </si>
  <si>
    <t>1) Eierandelen i BN Bank inkluderer indirekte eierandeler.</t>
  </si>
  <si>
    <t>1) Eierandelen i SpareBank 1 Boligkreditt inkluderer indirekte eierandeler.</t>
  </si>
  <si>
    <r>
      <t xml:space="preserve">SpareBank 1 SR-Bank ASA eier 24,2 % av BN Bank </t>
    </r>
    <r>
      <rPr>
        <b/>
        <vertAlign val="superscript"/>
        <sz val="9"/>
        <rFont val="Calibri"/>
        <family val="2"/>
        <scheme val="minor"/>
      </rPr>
      <t>1)</t>
    </r>
  </si>
  <si>
    <t>Delvis nedskrivning gjennomføres ved at eventuelle påløpte renter på obligasjonene nedskrives først, og deretter nedskrives obligasjonene ved pro rata uttrekk av obligasjoner mellom obligasjonseierne, eller ved at innfrielseskursen reduseres, eventuelt på andre måter som gir det tiltenkte finansielle resultat. Tillitsmannen kan splitte pålydende i forbindelse med nedskrivning.R61</t>
  </si>
  <si>
    <t>Pr 31.12.2015</t>
  </si>
  <si>
    <t>Datterselskap som rapporterer etter IRB metode</t>
  </si>
  <si>
    <t>Kapitaldekning i prosent 31.12.2015</t>
  </si>
  <si>
    <t xml:space="preserve"> 31.12.2015</t>
  </si>
  <si>
    <t xml:space="preserve">Kredittrisiko- og motpartsrisiko  </t>
  </si>
  <si>
    <t xml:space="preserve"> herav kjernekapitaldekning</t>
  </si>
  <si>
    <t xml:space="preserve"> herav tilleggskapitaldekning</t>
  </si>
  <si>
    <t>EUR 50</t>
  </si>
  <si>
    <t>Verdi 
31.12.2015</t>
  </si>
  <si>
    <t>Verdiendring 
i 2015 (i %)</t>
  </si>
  <si>
    <t>Energy Ventures IV LP</t>
  </si>
  <si>
    <t>Verdi
 2015</t>
  </si>
  <si>
    <t>Visa Norge IFS</t>
  </si>
  <si>
    <t xml:space="preserve">SR-Bank Markets og Treasury. </t>
  </si>
  <si>
    <t>3 mnd Nibor + 3,50 % p.a.</t>
  </si>
  <si>
    <t>3 mnd Nibor + 1,80 % p.a.</t>
  </si>
  <si>
    <t>3 mnd Nibor + 2,75 % p.a.</t>
  </si>
  <si>
    <t>4 % p.a. til 21.12.2017, deretter 6 mnd Euribor + 1,725 % p.a.</t>
  </si>
  <si>
    <t>9,35 % p.a. til 9.12.2019, deretter 3 mnd Nibor + 5,75 % p.a.</t>
  </si>
  <si>
    <t>3 mnd Nibor + 4,75 % p.a. til 9.12.2019, deretter Nibor + 5,75 % p.a.</t>
  </si>
  <si>
    <t>2015                                                                        Engasjementskategori</t>
  </si>
  <si>
    <t>3 mnd NIBOR + 4,75% til 09.12.19, deretter Nibor+ 5,75%</t>
  </si>
  <si>
    <t>Obligasjoner med fortrinnsrett</t>
  </si>
  <si>
    <t>|</t>
  </si>
  <si>
    <t>Bank 1 Oslo Akershus *</t>
  </si>
  <si>
    <t>Strategiske investeringer til virkelig verdi over resultat *</t>
  </si>
  <si>
    <t xml:space="preserve">SpareBank 1 SR-Bank har ingen sikkerhetsstillelser som medfører redusert engasjementsbeløp. </t>
  </si>
  <si>
    <t>Utlån til kunder</t>
  </si>
  <si>
    <t>2006-2015</t>
  </si>
  <si>
    <t xml:space="preserve"> Ansvarlig lånekapital og fondsobligasjoner</t>
  </si>
  <si>
    <t>Ufordelt (merverdi fastrente utlån)</t>
  </si>
  <si>
    <t xml:space="preserve">Misligholdsklasse (PD-intervall) </t>
  </si>
  <si>
    <t xml:space="preserve">Eksponering fordelt på misligholdsklasser for porteføljer der IRB-metoden benyttes </t>
  </si>
  <si>
    <t xml:space="preserve"> Samlet engasjementsbeløp og andelen som er sikret med pant i fast eiendom fordelt på engasjementskategorier (IRB)</t>
  </si>
  <si>
    <t>Ansvarlig lånekapital og fondsobligasjoner</t>
  </si>
  <si>
    <t xml:space="preserve">Nedskrivninger pr. misligholdsklasse i perioden </t>
  </si>
  <si>
    <t>Sum massemarked med pant i fast eiendom</t>
  </si>
  <si>
    <t xml:space="preserve">Foretak   </t>
  </si>
  <si>
    <t>Finansielle investeringer til virkelig verdi over resultatet</t>
  </si>
  <si>
    <t>Sum strategiske investeringer tilgjengelig for salg</t>
  </si>
  <si>
    <t xml:space="preserve">Sammensetningen av ansvarlig kapital </t>
  </si>
  <si>
    <t xml:space="preserve">Eierandel i prosent 1)  31.12.2015 </t>
  </si>
  <si>
    <t>Risikovektet balanse 2) 31.12.2015</t>
  </si>
  <si>
    <t>Delårsresultat</t>
  </si>
  <si>
    <t>Delårsresultat som ikke kan medregnes i ren kjernekapital</t>
  </si>
  <si>
    <t>Uvektet kjernekapitaldekning</t>
  </si>
  <si>
    <t>Egenkapital posisjoner</t>
  </si>
  <si>
    <t>XS1334772255</t>
  </si>
  <si>
    <t xml:space="preserve"> Tier 2</t>
  </si>
  <si>
    <t>EUR 50 mill</t>
  </si>
  <si>
    <t>Nei</t>
  </si>
  <si>
    <t>4,00 % til 21.12.17, deretter 6 mnd EURIBOR + 1,725 %</t>
  </si>
  <si>
    <t>Sparebanken Hedmark</t>
  </si>
  <si>
    <t xml:space="preserve">Motsykliskbuffer 1,5 % </t>
  </si>
  <si>
    <t>3mnd Nibor+420</t>
  </si>
  <si>
    <t>3mnd Nibor+210</t>
  </si>
  <si>
    <t>3mnd Nibor+310</t>
  </si>
  <si>
    <t>3mnd Nibor+225</t>
  </si>
  <si>
    <t>3mnd Nibor+360</t>
  </si>
  <si>
    <t>NO0010767643</t>
  </si>
  <si>
    <t>3mnd Nibor+450</t>
  </si>
  <si>
    <t xml:space="preserve">(-) Mottatt godkjent løpende margin i form av kontanter som motregnes mot endring i markedsverdi </t>
  </si>
  <si>
    <t xml:space="preserve">Gjenkjøpsavtaler m.v. jf. CRR 429 (5)(d) og (8) </t>
  </si>
  <si>
    <t xml:space="preserve">Gjenkjøpsavtaler m.v.: Fremtidig eksponering for motpartsrisiko jf. CRR 429b (1) </t>
  </si>
  <si>
    <t xml:space="preserve">Ved unntagelse av rad 020 (CRR 429b (1)). Gjenkjøpsavtaler m.v.: Fremtidig verdi jf. CRR (429b (4) og (222) </t>
  </si>
  <si>
    <t xml:space="preserve">Gjenkjøpsavtaler m.v.: motpartsrisiko for agenttransaksjoner jf. CRR 429b (6)(a) </t>
  </si>
  <si>
    <t xml:space="preserve">(-) CCP-element av kundeclearede engasjementer i form av gjenkjøpsavtaler m.v. </t>
  </si>
  <si>
    <t xml:space="preserve">Derivater: Markedsverdi </t>
  </si>
  <si>
    <t xml:space="preserve">(-) CCP-element  av kundeclearede engasjementer i form av eksponeringer i derivater (markedsverdi)  </t>
  </si>
  <si>
    <t>(-) CCP-element av kundeclearede engasjementer i form av eksponeringer i derivater (Potensiell fremtidig eksponering)</t>
  </si>
  <si>
    <t xml:space="preserve">Derivater: Opprinnelig engasjementsmetoden </t>
  </si>
  <si>
    <t xml:space="preserve">(-) CCP-element av kundeclearede engasjementer i form av eksponeringer i derivater (Opprinnelig engasjementsverdi) </t>
  </si>
  <si>
    <t xml:space="preserve">Maksimal nominell verdi av utstedte kredittderivater </t>
  </si>
  <si>
    <t>(-) Kjøpte kredittderivater som annerkjennes for motregning for utstedte kredittderivater</t>
  </si>
  <si>
    <t xml:space="preserve">Poster utenom balansen med 10 % konverteringsfaktor etter standardmetoden </t>
  </si>
  <si>
    <t xml:space="preserve">Poster utenom balansen med 20 % konverteringsfaktor etter standardmetoden </t>
  </si>
  <si>
    <t xml:space="preserve">Poster utenom balansen med 50 % konverteringsfaktor etter standardmetoden </t>
  </si>
  <si>
    <t xml:space="preserve">Poster utenom balansen med 100 % konverteringsfaktor etter standardmetoden </t>
  </si>
  <si>
    <t xml:space="preserve">Brutto avgitt sikkerhetsstillelse i forbindelse med derivatkontrakter </t>
  </si>
  <si>
    <t xml:space="preserve">(-) Fordringer for løpende margin i form av kontanter utbetalt i derivattransaksjoner  </t>
  </si>
  <si>
    <t xml:space="preserve">(-) CCP-element av kundeclearede engasjementer i form av eksponeringer i derivater (startmargin) </t>
  </si>
  <si>
    <t>Justeringer for bokførte salgstransaksjoner av gjenkjøpsavtaler mv.</t>
  </si>
  <si>
    <t>(-) Forvaltede eiendeler</t>
  </si>
  <si>
    <t>(-) Beløp i samsvar med artikkel 429 (7) i CRR  for konserinterne engasjementer (solo nivå)</t>
  </si>
  <si>
    <t xml:space="preserve">(-) Eksponering i samsvar med artikkel 429 (14) i CRR </t>
  </si>
  <si>
    <t xml:space="preserve">(-) Regulatoriske justeringer i kjernekapital </t>
  </si>
  <si>
    <t xml:space="preserve">(-) Regulatoriske justeringer i kjernekapital etter overgangsregler  </t>
  </si>
  <si>
    <t xml:space="preserve">Totalt eksponeringsbeløp </t>
  </si>
  <si>
    <t xml:space="preserve">Totalt eksponeringsbeløp etter overgangsregler </t>
  </si>
  <si>
    <t xml:space="preserve">Kjernekapital etter overgangsregler </t>
  </si>
  <si>
    <t xml:space="preserve">Uvektet kjernekapitalandel etter overgangsregler </t>
  </si>
  <si>
    <t xml:space="preserve">Kapital </t>
  </si>
  <si>
    <t>Pr 31.12.2016</t>
  </si>
  <si>
    <r>
      <t xml:space="preserve">Eierandel i prosent </t>
    </r>
    <r>
      <rPr>
        <b/>
        <vertAlign val="superscript"/>
        <sz val="9"/>
        <rFont val="Calibri"/>
        <family val="2"/>
        <scheme val="minor"/>
      </rPr>
      <t>1)</t>
    </r>
    <r>
      <rPr>
        <b/>
        <sz val="9"/>
        <rFont val="Calibri"/>
        <family val="2"/>
        <scheme val="minor"/>
      </rPr>
      <t xml:space="preserve">  31.12.2016 </t>
    </r>
  </si>
  <si>
    <r>
      <t xml:space="preserve">Risikovektet balanse </t>
    </r>
    <r>
      <rPr>
        <b/>
        <vertAlign val="superscript"/>
        <sz val="9"/>
        <rFont val="Calibri"/>
        <family val="2"/>
        <scheme val="minor"/>
      </rPr>
      <t>2)</t>
    </r>
    <r>
      <rPr>
        <b/>
        <sz val="9"/>
        <rFont val="Calibri"/>
        <family val="2"/>
        <scheme val="minor"/>
      </rPr>
      <t xml:space="preserve"> 31.12.2016</t>
    </r>
  </si>
  <si>
    <t>Kapitaldekning i prosent 31.12.2016</t>
  </si>
  <si>
    <t xml:space="preserve"> 31.12.2016</t>
  </si>
  <si>
    <t>Finansdepartementet fastsatte 22. august 2014 endringer i forskrifter om kapitalkrav med virkning fra 30. september 2014. Endringene er en</t>
  </si>
  <si>
    <t>tilpasning til EUs nye kapitaldekningsregelverk for banker og verdipapirforetak (CRD IV/CRR), og innebærer at minstekrav til ren</t>
  </si>
  <si>
    <t>kjernekapitaldekning er gradvis økt fram til 30. juni 2016.</t>
  </si>
  <si>
    <t>Fra 30. juni 2016 var kravet til bevaringsbuffer 2,5 prosent, systemrisikobuffer 3,0 prosent og motsyklisk buffer 1,5 prosent. Disse kravene var i</t>
  </si>
  <si>
    <t>tillegg til kravet om ren kjernekapitaldekning på 4,5 prosent, slik at samlet minstekrav til ren kjernekapital var 11,5 prosent fra 30. juni 2016.</t>
  </si>
  <si>
    <t>I tillegg har Finanstilsynet fastsatt et individuelt Pilar 2-krav på 2,0 prosent som vil bli lagt på minimumskravet til ren kjernekapitaldekning fra</t>
  </si>
  <si>
    <t>31.12.2016. Samlet minstekrav til ren kjernekapital er dermed 13,5 prosent pr 31.12.2016. Motsyklisk kapitalbuffer vil øke med 0,5 prosent fra</t>
  </si>
  <si>
    <t>31.12.2017, og minstekrav til ren kjernekapitaldekning vil øke til 14,0 prosent fra 31.12.2017.</t>
  </si>
  <si>
    <t>Av totalt 2 646 mill kroner i ansvarlig lånekapital teller 791 mill kroner som kjernekapital og 1 778 mill kroner som tidsbegrenset ansvarlig kapital.</t>
  </si>
  <si>
    <t xml:space="preserve"> SpareBank 1 SR-Bank ASA Balanse etter regnskap 31.12.2016</t>
  </si>
  <si>
    <t>SpareBank 1 SR-Bank ASA Balanse etter kapitaldekning 31.12.2016</t>
  </si>
  <si>
    <t>Optimarin</t>
  </si>
  <si>
    <t>HitecVision Asset Solutions LP</t>
  </si>
  <si>
    <t>Reiten &amp; Co Capital Partners VII L P</t>
  </si>
  <si>
    <t xml:space="preserve">Strategiske investeringer til virkelig verdi over resultat </t>
  </si>
  <si>
    <t>Verdi
 2016</t>
  </si>
  <si>
    <t>Verdi 
31.12.2016</t>
  </si>
  <si>
    <t>Verdiendring 
i 2016 (i %)</t>
  </si>
  <si>
    <t xml:space="preserve">renteendring på ett prosentpoeng er totalt 85 mill kroner fordelt på 35 mill kroner og 50 mill kroner på totalbalansen for henholdsvis </t>
  </si>
  <si>
    <r>
      <t xml:space="preserve">Risikovektet balanse  2016 </t>
    </r>
    <r>
      <rPr>
        <b/>
        <vertAlign val="superscript"/>
        <sz val="9"/>
        <rFont val="Calibri"/>
        <family val="2"/>
        <scheme val="minor"/>
      </rPr>
      <t>1)</t>
    </r>
  </si>
  <si>
    <r>
      <t xml:space="preserve">Risikovektet balanse  2015 </t>
    </r>
    <r>
      <rPr>
        <vertAlign val="superscript"/>
        <sz val="9"/>
        <rFont val="Calibri"/>
        <family val="2"/>
        <scheme val="minor"/>
      </rPr>
      <t>1)</t>
    </r>
  </si>
  <si>
    <r>
      <t xml:space="preserve">                                                                                                                                                                                                                     SpareBank 1 SR-Bank ASA eier 15,3 % av SpareBank 1 Boligkreditt </t>
    </r>
    <r>
      <rPr>
        <b/>
        <vertAlign val="superscript"/>
        <sz val="9"/>
        <rFont val="Calibri"/>
        <family val="2"/>
        <scheme val="minor"/>
      </rPr>
      <t>1)</t>
    </r>
  </si>
  <si>
    <t>SpareBank 1 SR-Bank ASA eier 21,9 % av SpareBank 1 Næringskreditt</t>
  </si>
  <si>
    <t>3.24 (3 mnd NIBOR + 2.10 %)</t>
  </si>
  <si>
    <t>4.14 (3 mnd NIBOR + 3.00 % )</t>
  </si>
  <si>
    <t>4.87 (3 mnd NIBOR + 3.75 %)</t>
  </si>
  <si>
    <t>NOK 675 mill</t>
  </si>
  <si>
    <t>NOK 454 mill</t>
  </si>
  <si>
    <t>Netto konsernkonti valuta</t>
  </si>
  <si>
    <t>År</t>
  </si>
  <si>
    <t>Gjennomsnitt</t>
  </si>
  <si>
    <t>2006-2016</t>
  </si>
  <si>
    <t xml:space="preserve">Estimert mislighold </t>
  </si>
  <si>
    <t xml:space="preserve">Faktisk mislighold </t>
  </si>
  <si>
    <t xml:space="preserve">Internt estimert uvektet tapsgrad for massemarked med pant i fast eiendom (uten regulatoriske minimumskrav) er 14,3 % i 2015 og 13,6 % i årene 2006-2015. </t>
  </si>
  <si>
    <t xml:space="preserve">Validering av tapsgrad for 2016 var under utarbeidelse ved publisering av rapporten. </t>
  </si>
  <si>
    <t xml:space="preserve"> IRB Tapsgrad for misligholdte lån - LGD (EAD-vektet) </t>
  </si>
  <si>
    <t>EAD-vektet IRB Misligholdsnivå - PD-modeller</t>
  </si>
  <si>
    <t xml:space="preserve">Internt estimert EAD-vektet tapsgrad for massemarked med pant i fast eiendom (uten regulatoriske minimumskrav) er 15,5 % i 2015 og 15,6 % i årene 2006-2015. </t>
  </si>
  <si>
    <t xml:space="preserve">Aksjer og andeler klassifiseres som enten til virkelig verdi over resultatet eller tilgjengelig for salg. </t>
  </si>
  <si>
    <t xml:space="preserve">Endring i virkelig verdi fra inngående balanse resultatføres som inntekt fra finansielle investeringer.  </t>
  </si>
  <si>
    <t xml:space="preserve">* Bank 1 Oslo ble solgt til Sparebanken Hedmark i 2. kvartal 2016, ble rapportert som virksomhet som skal selges 31.12.2015. </t>
  </si>
  <si>
    <t xml:space="preserve">2) I desember hvert år foretas en omallokering av eierandeler basert  på andel av lån solgt fra SpareBank 1 SR-Bank til SpareBank 1 Boligkreditt og SpareBank 1 Næringskreditt. </t>
  </si>
  <si>
    <t>Resultatandelen som er tatt med i SpareBank 1 SR-Bank sitt regnskap i 2016 baserer seg på eierandel pr 31.12.2015.</t>
  </si>
  <si>
    <t>SpareBank 1 SR-Finans</t>
  </si>
  <si>
    <t>SpareBank 1    SR-Finans</t>
  </si>
  <si>
    <t>2016                                                                       Engasjementskategori</t>
  </si>
  <si>
    <t xml:space="preserve">Massemarked </t>
  </si>
  <si>
    <t>Forventet tap</t>
  </si>
  <si>
    <t>Faktisk tap</t>
  </si>
  <si>
    <t xml:space="preserve">IRB Forventet tap (EL) og faktisk netto regnskapsført tap </t>
  </si>
  <si>
    <t xml:space="preserve">Spesialiserte foretak* </t>
  </si>
  <si>
    <t xml:space="preserve">* SpareBank 1 SR-Bank har erfart at nåværende kategorisering av foretak innebærer at banken har en andel av spesialiserte foretak som er vesentlig høyere enn andre sammenlignbare banker. </t>
  </si>
  <si>
    <t xml:space="preserve">Om et foretak kategoriseres som spesialisert eller ikke har under dagens regelverk ingen betydning for kapitalkravet. </t>
  </si>
  <si>
    <t xml:space="preserve">Dersom ett eller flere av vilkårene ikke er oppfylt, skal ikke engasjementet kategoriseres som spesialisert foretak. </t>
  </si>
  <si>
    <t xml:space="preserve">Banken har derfor igangsatt et arbeid for å bringe kategoriseringen i retning av gjeldende markedspraksis og forskriftens bestemmelser.   </t>
  </si>
  <si>
    <t xml:space="preserve">Bankens gjeldende kategorisering av foretak som spesialisert foretak er utelukkende gjort på bakgrunn av foretakets næringskode, uten at det gjøres en eksplisitt vurdering av om vilkårene i Kapitalkravsforskriftens § 9-1 tredje ledd er oppfylt. </t>
  </si>
  <si>
    <t>Tabell 1: Geografisk fordeling av relevante kredittengasjementer</t>
  </si>
  <si>
    <t>Generelle kredittengasjementer</t>
  </si>
  <si>
    <t>Engasjementer i handelsporteføljen</t>
  </si>
  <si>
    <t>Verdipapiriseringsengasjementer</t>
  </si>
  <si>
    <t>Kapitalkrav</t>
  </si>
  <si>
    <t>Engasjementsbeløp for SA</t>
  </si>
  <si>
    <t>Engasjementsbeløp for IRB</t>
  </si>
  <si>
    <t>Summen av lange og korte posisjoner i handelsporteføljen</t>
  </si>
  <si>
    <t>Verdien av engasjementer i handelsporteføljen for interne modeller</t>
  </si>
  <si>
    <t>Herav: Generelle kredittengasjementer</t>
  </si>
  <si>
    <t>Herav: Engasjementer i handelsporteføljen</t>
  </si>
  <si>
    <t>Herav: Verdipapiriserings-engasjementer</t>
  </si>
  <si>
    <t>Vekter for kapitalkrav</t>
  </si>
  <si>
    <t>Motsyklisk kapitalbuffersats</t>
  </si>
  <si>
    <t>Konsernets generelle kreditteksponering mot utlandet utgjør under 2 % av den totale eksponeringen. I henhold til kommisjonsforordning 115/2014 tilordnes disse utenlandske engasjementene til Norge.</t>
  </si>
  <si>
    <t>Tabell 2: Størrelsen på foretaksspesifikk motsyklisk kapitalbuffer</t>
  </si>
  <si>
    <t>Samlet beregningsgrunnlag</t>
  </si>
  <si>
    <t>Foretaksspesifikk motsyklisk kapitalbuffersats</t>
  </si>
  <si>
    <t>Krav til foretaksspesifikk motsyklisk kapitalbuffer</t>
  </si>
  <si>
    <t>Engasjements-beløp for SA</t>
  </si>
  <si>
    <t>Engasjements-beløp for IRB</t>
  </si>
  <si>
    <t>Standardtabell for offentliggjøring av opplysninger om foretaks overholdelse av krav om motsyklisk kapitalbuffer per 31.12.2016</t>
  </si>
  <si>
    <t>Overholdelse av krav om motsyklisk kapitalbuffer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</si>
</sst>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1" formatCode="_ * #,##0_ ;_ * \-#,##0_ ;_ * &quot;-&quot;_ ;_ @_ "/>
    <numFmt numFmtId="164" formatCode="_(* #,##0_);_(* \(#,##0\);_(* &quot;-&quot;_);_(@_)"/>
    <numFmt numFmtId="165" formatCode="_(* #,##0.00_);_(* \(#,##0.00\);_(* &quot;-&quot;??_);_(@_)"/>
    <numFmt numFmtId="166" formatCode="#,##0;\(#,##0\);&quot;-&quot;"/>
    <numFmt numFmtId="167" formatCode="#,##0;[Red]\(#,##0\);0"/>
    <numFmt numFmtId="168" formatCode="_(* #,##0_);_(* \(#,##0\);_(* &quot; - &quot;_);_(@_)"/>
    <numFmt numFmtId="169" formatCode="0.0\ %"/>
    <numFmt numFmtId="170" formatCode="_(* #,##0_);_(* \(#,##0\);_(* &quot;-&quot;??_);_(@_)"/>
    <numFmt numFmtId="171" formatCode="#,##0.0"/>
    <numFmt numFmtId="172" formatCode="dd/mm/yyyy;@"/>
    <numFmt numFmtId="173" formatCode="_ * #,##0_ ;_ * \-#,##0_ ;_ * &quot;-&quot;??_ ;_ @_ "/>
  </numFmts>
  <fonts count="52" x14ac:knownFonts="1">
    <font>
      <sz val="10"/>
      <name val="Verdana"/>
    </font>
    <font>
      <sz val="11"/>
      <color theme="1"/>
      <name val="Calibri"/>
      <family val="2"/>
      <scheme val="minor"/>
    </font>
    <font>
      <sz val="10"/>
      <name val="Verdana"/>
      <family val="2"/>
    </font>
    <font>
      <sz val="8"/>
      <name val="Verdana"/>
      <family val="2"/>
    </font>
    <font>
      <sz val="10"/>
      <name val="Arial"/>
      <family val="2"/>
    </font>
    <font>
      <b/>
      <sz val="16"/>
      <name val="Arial"/>
      <family val="2"/>
    </font>
    <font>
      <sz val="9"/>
      <name val="Times New Roman"/>
      <family val="1"/>
    </font>
    <font>
      <b/>
      <u val="singleAccounting"/>
      <sz val="9"/>
      <name val="Times New Roman"/>
      <family val="1"/>
    </font>
    <font>
      <sz val="10"/>
      <name val="Arial"/>
      <family val="2"/>
    </font>
    <font>
      <sz val="8"/>
      <name val="Verdana"/>
      <family val="2"/>
    </font>
    <font>
      <sz val="9"/>
      <name val="Calibri"/>
      <family val="2"/>
      <scheme val="minor"/>
    </font>
    <font>
      <b/>
      <sz val="9"/>
      <name val="Calibri"/>
      <family val="2"/>
      <scheme val="minor"/>
    </font>
    <font>
      <vertAlign val="superscript"/>
      <sz val="9"/>
      <name val="Calibri"/>
      <family val="2"/>
      <scheme val="minor"/>
    </font>
    <font>
      <i/>
      <sz val="9"/>
      <name val="Calibri"/>
      <family val="2"/>
      <scheme val="minor"/>
    </font>
    <font>
      <sz val="9"/>
      <color indexed="8"/>
      <name val="Calibri"/>
      <family val="2"/>
      <scheme val="minor"/>
    </font>
    <font>
      <b/>
      <sz val="9"/>
      <color indexed="8"/>
      <name val="Calibri"/>
      <family val="2"/>
      <scheme val="minor"/>
    </font>
    <font>
      <b/>
      <u val="singleAccounting"/>
      <sz val="9"/>
      <name val="Calibri"/>
      <family val="2"/>
      <scheme val="minor"/>
    </font>
    <font>
      <u val="singleAccounting"/>
      <sz val="9"/>
      <name val="Calibri"/>
      <family val="2"/>
      <scheme val="minor"/>
    </font>
    <font>
      <b/>
      <u val="doubleAccounting"/>
      <sz val="9"/>
      <name val="Calibri"/>
      <family val="2"/>
      <scheme val="minor"/>
    </font>
    <font>
      <u val="doubleAccounting"/>
      <sz val="9"/>
      <name val="Calibri"/>
      <family val="2"/>
      <scheme val="minor"/>
    </font>
    <font>
      <i/>
      <sz val="9"/>
      <color indexed="8"/>
      <name val="Calibri"/>
      <family val="2"/>
      <scheme val="minor"/>
    </font>
    <font>
      <sz val="9"/>
      <color indexed="10"/>
      <name val="Calibri"/>
      <family val="2"/>
      <scheme val="minor"/>
    </font>
    <font>
      <b/>
      <sz val="18"/>
      <color theme="0"/>
      <name val="Calibri"/>
      <family val="2"/>
      <scheme val="minor"/>
    </font>
    <font>
      <b/>
      <sz val="10"/>
      <color theme="0"/>
      <name val="Calibri"/>
      <family val="2"/>
      <scheme val="minor"/>
    </font>
    <font>
      <b/>
      <sz val="16"/>
      <color theme="0"/>
      <name val="Calibri"/>
      <family val="2"/>
      <scheme val="minor"/>
    </font>
    <font>
      <sz val="10"/>
      <name val="Calibri"/>
      <family val="2"/>
      <scheme val="minor"/>
    </font>
    <font>
      <sz val="11"/>
      <color theme="5"/>
      <name val="Calibri"/>
      <family val="2"/>
      <scheme val="minor"/>
    </font>
    <font>
      <sz val="10"/>
      <color theme="1"/>
      <name val="Calibri"/>
      <family val="2"/>
      <scheme val="minor"/>
    </font>
    <font>
      <b/>
      <vertAlign val="superscript"/>
      <sz val="9"/>
      <name val="Calibri"/>
      <family val="2"/>
      <scheme val="minor"/>
    </font>
    <font>
      <i/>
      <sz val="10"/>
      <name val="Calibri"/>
      <family val="2"/>
      <scheme val="minor"/>
    </font>
    <font>
      <b/>
      <sz val="10"/>
      <name val="Arial"/>
      <family val="2"/>
    </font>
    <font>
      <b/>
      <sz val="10"/>
      <name val="Verdana"/>
      <family val="2"/>
    </font>
    <font>
      <i/>
      <vertAlign val="superscript"/>
      <sz val="9"/>
      <name val="Calibri"/>
      <family val="2"/>
      <scheme val="minor"/>
    </font>
    <font>
      <b/>
      <sz val="11"/>
      <color theme="1"/>
      <name val="Calibri"/>
      <family val="2"/>
      <scheme val="minor"/>
    </font>
    <font>
      <sz val="9"/>
      <color rgb="FFFF0000"/>
      <name val="Calibri"/>
      <family val="2"/>
      <scheme val="minor"/>
    </font>
    <font>
      <sz val="9"/>
      <color rgb="FF222222"/>
      <name val="Calibri"/>
      <family val="2"/>
      <scheme val="minor"/>
    </font>
    <font>
      <b/>
      <i/>
      <sz val="9"/>
      <color rgb="FF222222"/>
      <name val="Calibri"/>
      <family val="2"/>
      <scheme val="minor"/>
    </font>
    <font>
      <sz val="10"/>
      <color rgb="FFFF0000"/>
      <name val="Verdana"/>
      <family val="2"/>
    </font>
    <font>
      <b/>
      <sz val="9"/>
      <color theme="1"/>
      <name val="Calibri"/>
      <family val="2"/>
      <scheme val="minor"/>
    </font>
    <font>
      <sz val="9"/>
      <color theme="1"/>
      <name val="Calibri"/>
      <family val="2"/>
      <scheme val="minor"/>
    </font>
    <font>
      <i/>
      <sz val="9"/>
      <color theme="1"/>
      <name val="Calibri"/>
      <family val="2"/>
      <scheme val="minor"/>
    </font>
    <font>
      <i/>
      <sz val="9"/>
      <name val="Calibri"/>
      <family val="2"/>
    </font>
    <font>
      <b/>
      <sz val="9"/>
      <name val="Calibri"/>
      <family val="2"/>
    </font>
    <font>
      <sz val="9"/>
      <name val="Calibri"/>
      <family val="2"/>
    </font>
    <font>
      <sz val="11"/>
      <color rgb="FF1F497D"/>
      <name val="Calibri"/>
      <family val="2"/>
    </font>
    <font>
      <sz val="7"/>
      <color rgb="FF1F497D"/>
      <name val="Times New Roman"/>
      <family val="1"/>
    </font>
    <font>
      <sz val="10"/>
      <name val="Arial Narrow"/>
      <family val="2"/>
    </font>
    <font>
      <sz val="7"/>
      <color indexed="8"/>
      <name val="Arial Narrow"/>
      <family val="2"/>
    </font>
    <font>
      <b/>
      <i/>
      <sz val="9"/>
      <name val="Calibri"/>
      <family val="2"/>
    </font>
    <font>
      <u/>
      <sz val="10"/>
      <color theme="10"/>
      <name val="Verdana"/>
      <family val="2"/>
    </font>
    <font>
      <b/>
      <i/>
      <sz val="9"/>
      <name val="Calibri"/>
      <family val="2"/>
      <scheme val="minor"/>
    </font>
    <font>
      <b/>
      <sz val="9"/>
      <color theme="1"/>
      <name val="Calibri"/>
      <family val="2"/>
    </font>
  </fonts>
  <fills count="8">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indexed="22"/>
        <bgColor indexed="64"/>
      </patternFill>
    </fill>
    <fill>
      <patternFill patternType="solid">
        <fgColor theme="0" tint="-4.9989318521683403E-2"/>
        <bgColor indexed="64"/>
      </patternFill>
    </fill>
  </fills>
  <borders count="24">
    <border>
      <left/>
      <right/>
      <top/>
      <bottom/>
      <diagonal/>
    </border>
    <border>
      <left/>
      <right/>
      <top/>
      <bottom style="thin">
        <color indexed="64"/>
      </bottom>
      <diagonal/>
    </border>
    <border>
      <left style="thin">
        <color indexed="9"/>
      </left>
      <right style="thin">
        <color indexed="9"/>
      </right>
      <top style="thin">
        <color indexed="9"/>
      </top>
      <bottom/>
      <diagonal/>
    </border>
    <border>
      <left style="thin">
        <color indexed="9"/>
      </left>
      <right style="thin">
        <color indexed="9"/>
      </right>
      <top style="thin">
        <color indexed="9"/>
      </top>
      <bottom style="thin">
        <color indexed="9"/>
      </bottom>
      <diagonal/>
    </border>
    <border>
      <left/>
      <right/>
      <top style="thin">
        <color indexed="64"/>
      </top>
      <bottom style="thin">
        <color indexed="64"/>
      </bottom>
      <diagonal/>
    </border>
    <border>
      <left/>
      <right/>
      <top/>
      <bottom style="thin">
        <color theme="1" tint="0.499984740745262"/>
      </bottom>
      <diagonal/>
    </border>
    <border>
      <left/>
      <right/>
      <top/>
      <bottom style="medium">
        <color theme="1" tint="0.499984740745262"/>
      </bottom>
      <diagonal/>
    </border>
    <border>
      <left/>
      <right/>
      <top style="thin">
        <color theme="1" tint="0.499984740745262"/>
      </top>
      <bottom style="thin">
        <color theme="1" tint="0.499984740745262"/>
      </bottom>
      <diagonal/>
    </border>
    <border>
      <left/>
      <right/>
      <top style="thin">
        <color theme="1" tint="0.499984740745262"/>
      </top>
      <bottom/>
      <diagonal/>
    </border>
    <border>
      <left/>
      <right/>
      <top/>
      <bottom style="thin">
        <color theme="0"/>
      </bottom>
      <diagonal/>
    </border>
    <border>
      <left style="thin">
        <color indexed="64"/>
      </left>
      <right/>
      <top/>
      <bottom/>
      <diagonal/>
    </border>
    <border>
      <left/>
      <right/>
      <top style="thin">
        <color auto="1"/>
      </top>
      <bottom style="thin">
        <color indexed="64"/>
      </bottom>
      <diagonal/>
    </border>
    <border>
      <left/>
      <right/>
      <top style="thin">
        <color theme="1" tint="0.499984740745262"/>
      </top>
      <bottom style="thin">
        <color indexed="64"/>
      </bottom>
      <diagonal/>
    </border>
    <border>
      <left style="thin">
        <color indexed="64"/>
      </left>
      <right style="thin">
        <color indexed="64"/>
      </right>
      <top style="thin">
        <color indexed="64"/>
      </top>
      <bottom style="thin">
        <color indexed="64"/>
      </bottom>
      <diagonal/>
    </border>
    <border>
      <left/>
      <right/>
      <top/>
      <bottom style="medium">
        <color theme="0" tint="-0.499984740745262"/>
      </bottom>
      <diagonal/>
    </border>
    <border>
      <left/>
      <right/>
      <top style="thin">
        <color theme="0" tint="-0.499984740745262"/>
      </top>
      <bottom style="thin">
        <color theme="0" tint="-0.499984740745262"/>
      </bottom>
      <diagonal/>
    </border>
    <border>
      <left/>
      <right/>
      <top/>
      <bottom style="thick">
        <color rgb="FFC0C0C0"/>
      </bottom>
      <diagonal/>
    </border>
    <border>
      <left/>
      <right/>
      <top/>
      <bottom style="thin">
        <color theme="0" tint="-0.499984740745262"/>
      </bottom>
      <diagonal/>
    </border>
    <border>
      <left/>
      <right/>
      <top style="thin">
        <color auto="1"/>
      </top>
      <bottom style="thin">
        <color indexed="64"/>
      </bottom>
      <diagonal/>
    </border>
    <border>
      <left/>
      <right/>
      <top style="thin">
        <color auto="1"/>
      </top>
      <bottom style="thin">
        <color indexed="64"/>
      </bottom>
      <diagonal/>
    </border>
    <border>
      <left style="thin">
        <color theme="0" tint="-0.499984740745262"/>
      </left>
      <right/>
      <top/>
      <bottom style="medium">
        <color theme="0" tint="-0.499984740745262"/>
      </bottom>
      <diagonal/>
    </border>
    <border>
      <left style="thin">
        <color theme="0" tint="-0.499984740745262"/>
      </left>
      <right/>
      <top/>
      <bottom/>
      <diagonal/>
    </border>
    <border>
      <left style="thin">
        <color theme="0" tint="-0.499984740745262"/>
      </left>
      <right style="thin">
        <color theme="0" tint="-0.499984740745262"/>
      </right>
      <top/>
      <bottom style="medium">
        <color theme="0" tint="-0.499984740745262"/>
      </bottom>
      <diagonal/>
    </border>
    <border>
      <left style="thin">
        <color theme="0" tint="-0.499984740745262"/>
      </left>
      <right style="thin">
        <color theme="0" tint="-0.499984740745262"/>
      </right>
      <top/>
      <bottom/>
      <diagonal/>
    </border>
  </borders>
  <cellStyleXfs count="18">
    <xf numFmtId="0" fontId="0" fillId="0" borderId="0"/>
    <xf numFmtId="168" fontId="6" fillId="0" borderId="0" applyFill="0" applyBorder="0">
      <alignment horizontal="right" vertical="top"/>
    </xf>
    <xf numFmtId="0" fontId="7" fillId="0" borderId="0">
      <alignment horizontal="center" wrapText="1"/>
    </xf>
    <xf numFmtId="164" fontId="6" fillId="0" borderId="0" applyFill="0" applyBorder="0" applyAlignment="0" applyProtection="0">
      <alignment horizontal="right" vertical="top"/>
    </xf>
    <xf numFmtId="166" fontId="5" fillId="0" borderId="0"/>
    <xf numFmtId="0" fontId="6" fillId="0" borderId="0" applyFill="0" applyBorder="0">
      <alignment horizontal="left" vertical="top"/>
    </xf>
    <xf numFmtId="167" fontId="4" fillId="0" borderId="0"/>
    <xf numFmtId="0" fontId="8" fillId="0" borderId="0"/>
    <xf numFmtId="0" fontId="6" fillId="0" borderId="0"/>
    <xf numFmtId="0" fontId="8" fillId="0" borderId="0"/>
    <xf numFmtId="9" fontId="2" fillId="0" borderId="0" applyFont="0" applyFill="0" applyBorder="0" applyAlignment="0" applyProtection="0"/>
    <xf numFmtId="165" fontId="2" fillId="0" borderId="0" applyFont="0" applyFill="0" applyBorder="0" applyAlignment="0" applyProtection="0"/>
    <xf numFmtId="0" fontId="2" fillId="0" borderId="0"/>
    <xf numFmtId="165" fontId="2" fillId="0" borderId="0" applyFont="0" applyFill="0" applyBorder="0" applyAlignment="0" applyProtection="0"/>
    <xf numFmtId="0" fontId="4" fillId="6" borderId="13" applyNumberFormat="0" applyFont="0" applyBorder="0">
      <alignment horizontal="center" vertical="center"/>
    </xf>
    <xf numFmtId="9" fontId="2" fillId="0" borderId="0" applyFont="0" applyFill="0" applyBorder="0" applyAlignment="0" applyProtection="0"/>
    <xf numFmtId="9" fontId="1" fillId="0" borderId="0" applyFont="0" applyFill="0" applyBorder="0" applyAlignment="0" applyProtection="0"/>
    <xf numFmtId="0" fontId="49" fillId="0" borderId="0" applyNumberFormat="0" applyFill="0" applyBorder="0" applyAlignment="0" applyProtection="0"/>
  </cellStyleXfs>
  <cellXfs count="713">
    <xf numFmtId="0" fontId="0" fillId="0" borderId="0" xfId="0"/>
    <xf numFmtId="0" fontId="10" fillId="2" borderId="6" xfId="0" applyFont="1" applyFill="1" applyBorder="1"/>
    <xf numFmtId="14" fontId="11" fillId="2" borderId="6" xfId="0" applyNumberFormat="1" applyFont="1" applyFill="1" applyBorder="1"/>
    <xf numFmtId="14" fontId="10" fillId="2" borderId="6" xfId="0" applyNumberFormat="1" applyFont="1" applyFill="1" applyBorder="1"/>
    <xf numFmtId="0" fontId="10" fillId="0" borderId="0" xfId="5" applyFont="1" applyFill="1">
      <alignment horizontal="left" vertical="top"/>
    </xf>
    <xf numFmtId="41" fontId="11" fillId="0" borderId="0" xfId="1" applyNumberFormat="1" applyFont="1" applyFill="1" applyAlignment="1">
      <alignment vertical="top"/>
    </xf>
    <xf numFmtId="41" fontId="10" fillId="0" borderId="0" xfId="1" applyNumberFormat="1" applyFont="1" applyFill="1" applyAlignment="1">
      <alignment vertical="top"/>
    </xf>
    <xf numFmtId="0" fontId="10" fillId="0" borderId="0" xfId="5" applyFont="1" applyFill="1" applyAlignment="1">
      <alignment horizontal="left" vertical="top"/>
    </xf>
    <xf numFmtId="0" fontId="11" fillId="0" borderId="7" xfId="5" applyFont="1" applyFill="1" applyBorder="1" applyAlignment="1">
      <alignment horizontal="left" vertical="top"/>
    </xf>
    <xf numFmtId="41" fontId="11" fillId="0" borderId="7" xfId="1" applyNumberFormat="1" applyFont="1" applyFill="1" applyBorder="1" applyAlignment="1">
      <alignment vertical="top"/>
    </xf>
    <xf numFmtId="41" fontId="10" fillId="0" borderId="7" xfId="1" applyNumberFormat="1" applyFont="1" applyFill="1" applyBorder="1" applyAlignment="1">
      <alignment vertical="top"/>
    </xf>
    <xf numFmtId="0" fontId="11" fillId="0" borderId="0" xfId="5" applyFont="1" applyFill="1">
      <alignment horizontal="left" vertical="top"/>
    </xf>
    <xf numFmtId="0" fontId="10" fillId="0" borderId="0" xfId="5" applyFont="1" applyFill="1" applyBorder="1" applyAlignment="1">
      <alignment horizontal="left" vertical="top"/>
    </xf>
    <xf numFmtId="41" fontId="11" fillId="0" borderId="0" xfId="1" applyNumberFormat="1" applyFont="1" applyFill="1" applyBorder="1" applyAlignment="1">
      <alignment vertical="top"/>
    </xf>
    <xf numFmtId="41" fontId="10" fillId="0" borderId="0" xfId="1" applyNumberFormat="1" applyFont="1" applyFill="1" applyBorder="1" applyAlignment="1">
      <alignment vertical="top"/>
    </xf>
    <xf numFmtId="0" fontId="11" fillId="0" borderId="0" xfId="5" applyFont="1" applyFill="1" applyBorder="1" applyAlignment="1">
      <alignment horizontal="left" vertical="top"/>
    </xf>
    <xf numFmtId="0" fontId="11" fillId="2" borderId="0" xfId="0" applyFont="1" applyFill="1" applyBorder="1"/>
    <xf numFmtId="0" fontId="10" fillId="2" borderId="0" xfId="0" applyFont="1" applyFill="1" applyBorder="1"/>
    <xf numFmtId="0" fontId="11" fillId="0" borderId="6" xfId="5" applyFont="1" applyFill="1" applyBorder="1">
      <alignment horizontal="left" vertical="top"/>
    </xf>
    <xf numFmtId="14" fontId="11" fillId="3" borderId="6" xfId="0" applyNumberFormat="1" applyFont="1" applyFill="1" applyBorder="1"/>
    <xf numFmtId="14" fontId="10" fillId="3" borderId="6" xfId="0" applyNumberFormat="1" applyFont="1" applyFill="1" applyBorder="1"/>
    <xf numFmtId="0" fontId="10" fillId="2" borderId="0" xfId="0" applyFont="1" applyFill="1"/>
    <xf numFmtId="3" fontId="10" fillId="3" borderId="0" xfId="0" applyNumberFormat="1" applyFont="1" applyFill="1"/>
    <xf numFmtId="0" fontId="10" fillId="3" borderId="0" xfId="0" applyFont="1" applyFill="1"/>
    <xf numFmtId="0" fontId="10" fillId="2" borderId="5" xfId="0" applyFont="1" applyFill="1" applyBorder="1"/>
    <xf numFmtId="3" fontId="11" fillId="3" borderId="5" xfId="0" applyNumberFormat="1" applyFont="1" applyFill="1" applyBorder="1"/>
    <xf numFmtId="3" fontId="10" fillId="2" borderId="5" xfId="0" applyNumberFormat="1" applyFont="1" applyFill="1" applyBorder="1"/>
    <xf numFmtId="0" fontId="11" fillId="2" borderId="0" xfId="0" applyFont="1" applyFill="1"/>
    <xf numFmtId="3" fontId="11" fillId="3" borderId="0" xfId="0" applyNumberFormat="1" applyFont="1" applyFill="1" applyAlignment="1">
      <alignment horizontal="right"/>
    </xf>
    <xf numFmtId="0" fontId="10" fillId="0" borderId="0" xfId="5" applyFont="1" applyFill="1" applyAlignment="1">
      <alignment horizontal="center" vertical="top"/>
    </xf>
    <xf numFmtId="168" fontId="11" fillId="0" borderId="0" xfId="1" applyFont="1" applyFill="1" applyAlignment="1">
      <alignment vertical="top"/>
    </xf>
    <xf numFmtId="168" fontId="10" fillId="0" borderId="0" xfId="1" applyFont="1" applyFill="1" applyAlignment="1">
      <alignment vertical="top"/>
    </xf>
    <xf numFmtId="10" fontId="11" fillId="0" borderId="0" xfId="1" applyNumberFormat="1" applyFont="1" applyFill="1" applyAlignment="1">
      <alignment vertical="top"/>
    </xf>
    <xf numFmtId="10" fontId="10" fillId="0" borderId="0" xfId="1" applyNumberFormat="1" applyFont="1" applyFill="1" applyAlignment="1">
      <alignment vertical="top"/>
    </xf>
    <xf numFmtId="166" fontId="13" fillId="3" borderId="0" xfId="4" applyFont="1" applyFill="1" applyBorder="1"/>
    <xf numFmtId="0" fontId="10" fillId="0" borderId="0" xfId="0" applyFont="1"/>
    <xf numFmtId="167" fontId="10" fillId="2" borderId="0" xfId="6" applyFont="1" applyFill="1"/>
    <xf numFmtId="166" fontId="10" fillId="2" borderId="0" xfId="4" applyFont="1" applyFill="1" applyBorder="1"/>
    <xf numFmtId="167" fontId="10" fillId="2" borderId="0" xfId="6" applyFont="1" applyFill="1" applyBorder="1"/>
    <xf numFmtId="167" fontId="11" fillId="2" borderId="0" xfId="6" applyFont="1" applyFill="1" applyBorder="1"/>
    <xf numFmtId="167" fontId="11" fillId="0" borderId="0" xfId="6" applyFont="1" applyFill="1" applyBorder="1" applyAlignment="1">
      <alignment horizontal="right"/>
    </xf>
    <xf numFmtId="167" fontId="10" fillId="0" borderId="0" xfId="6" applyFont="1" applyFill="1" applyBorder="1"/>
    <xf numFmtId="167" fontId="10" fillId="0" borderId="0" xfId="6" applyFont="1" applyFill="1" applyBorder="1" applyAlignment="1">
      <alignment horizontal="right"/>
    </xf>
    <xf numFmtId="166" fontId="11" fillId="0" borderId="0" xfId="4" applyFont="1" applyFill="1" applyBorder="1" applyAlignment="1">
      <alignment horizontal="left"/>
    </xf>
    <xf numFmtId="166" fontId="11" fillId="0" borderId="0" xfId="8" applyNumberFormat="1" applyFont="1" applyFill="1" applyBorder="1" applyAlignment="1"/>
    <xf numFmtId="0" fontId="11" fillId="0" borderId="0" xfId="2" applyFont="1" applyFill="1" applyBorder="1" applyAlignment="1">
      <alignment horizontal="right"/>
    </xf>
    <xf numFmtId="0" fontId="10" fillId="0" borderId="0" xfId="2" applyFont="1" applyFill="1" applyBorder="1" applyAlignment="1">
      <alignment horizontal="right"/>
    </xf>
    <xf numFmtId="0" fontId="11" fillId="0" borderId="0" xfId="5" applyNumberFormat="1" applyFont="1" applyFill="1" applyBorder="1" applyAlignment="1">
      <alignment horizontal="left" vertical="top"/>
    </xf>
    <xf numFmtId="0" fontId="10" fillId="0" borderId="0" xfId="5" applyFont="1" applyFill="1" applyBorder="1">
      <alignment horizontal="left" vertical="top"/>
    </xf>
    <xf numFmtId="0" fontId="10" fillId="0" borderId="0" xfId="5" applyFont="1" applyFill="1" applyBorder="1" applyAlignment="1">
      <alignment horizontal="right" vertical="top" wrapText="1"/>
    </xf>
    <xf numFmtId="0" fontId="10" fillId="2" borderId="0" xfId="5" applyNumberFormat="1" applyFont="1" applyFill="1" applyBorder="1">
      <alignment horizontal="left" vertical="top"/>
    </xf>
    <xf numFmtId="0" fontId="10" fillId="0" borderId="0" xfId="1" applyNumberFormat="1" applyFont="1" applyFill="1" applyBorder="1" applyAlignment="1">
      <alignment vertical="top"/>
    </xf>
    <xf numFmtId="0" fontId="11" fillId="0" borderId="0" xfId="5" applyNumberFormat="1" applyFont="1" applyFill="1" applyBorder="1">
      <alignment horizontal="left" vertical="top"/>
    </xf>
    <xf numFmtId="0" fontId="11" fillId="0" borderId="0" xfId="5" applyFont="1" applyFill="1" applyBorder="1">
      <alignment horizontal="left" vertical="top"/>
    </xf>
    <xf numFmtId="0" fontId="10" fillId="0" borderId="0" xfId="5" applyFont="1" applyFill="1" applyBorder="1" applyAlignment="1">
      <alignment horizontal="left" vertical="top" wrapText="1"/>
    </xf>
    <xf numFmtId="0" fontId="10" fillId="0" borderId="0" xfId="5" applyNumberFormat="1" applyFont="1" applyFill="1" applyBorder="1">
      <alignment horizontal="left" vertical="top"/>
    </xf>
    <xf numFmtId="0" fontId="11" fillId="0" borderId="0" xfId="5" quotePrefix="1" applyNumberFormat="1" applyFont="1" applyFill="1" applyBorder="1" applyAlignment="1">
      <alignment horizontal="left" vertical="top"/>
    </xf>
    <xf numFmtId="0" fontId="11" fillId="0" borderId="0" xfId="5" applyFont="1" applyFill="1" applyBorder="1" applyAlignment="1">
      <alignment horizontal="left" vertical="top" wrapText="1"/>
    </xf>
    <xf numFmtId="0" fontId="10" fillId="0" borderId="0" xfId="5" applyNumberFormat="1" applyFont="1" applyFill="1" applyBorder="1" applyAlignment="1">
      <alignment horizontal="left" vertical="top"/>
    </xf>
    <xf numFmtId="167" fontId="10" fillId="0" borderId="0" xfId="6" applyFont="1" applyFill="1" applyBorder="1" applyAlignment="1">
      <alignment vertical="top"/>
    </xf>
    <xf numFmtId="166" fontId="10" fillId="0" borderId="0" xfId="5" applyNumberFormat="1" applyFont="1" applyFill="1" applyBorder="1">
      <alignment horizontal="left" vertical="top"/>
    </xf>
    <xf numFmtId="166" fontId="11" fillId="0" borderId="0" xfId="5" applyNumberFormat="1" applyFont="1" applyFill="1" applyBorder="1">
      <alignment horizontal="left" vertical="top"/>
    </xf>
    <xf numFmtId="0" fontId="10" fillId="0" borderId="0" xfId="0" applyFont="1" applyFill="1" applyBorder="1"/>
    <xf numFmtId="167" fontId="10" fillId="0" borderId="0" xfId="6" applyFont="1" applyFill="1"/>
    <xf numFmtId="0" fontId="13" fillId="2" borderId="0" xfId="0" applyFont="1" applyFill="1" applyBorder="1" applyAlignment="1">
      <alignmen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wrapText="1"/>
    </xf>
    <xf numFmtId="0" fontId="11" fillId="2" borderId="0" xfId="0" applyFont="1" applyFill="1" applyBorder="1" applyAlignment="1">
      <alignment horizontal="right" wrapText="1"/>
    </xf>
    <xf numFmtId="0" fontId="10" fillId="2" borderId="0" xfId="0" applyFont="1" applyFill="1" applyAlignment="1"/>
    <xf numFmtId="0" fontId="11" fillId="2" borderId="0" xfId="0" applyFont="1" applyFill="1" applyBorder="1" applyAlignment="1">
      <alignment horizontal="right"/>
    </xf>
    <xf numFmtId="0" fontId="11" fillId="2" borderId="0" xfId="0" applyFont="1" applyFill="1" applyBorder="1" applyAlignment="1">
      <alignment horizontal="center" wrapText="1"/>
    </xf>
    <xf numFmtId="0" fontId="11" fillId="2" borderId="6" xfId="0" applyFont="1" applyFill="1" applyBorder="1" applyAlignment="1">
      <alignment horizontal="left" wrapText="1"/>
    </xf>
    <xf numFmtId="14" fontId="10" fillId="2" borderId="0" xfId="0" applyNumberFormat="1" applyFont="1" applyFill="1" applyBorder="1" applyAlignment="1">
      <alignment horizontal="right"/>
    </xf>
    <xf numFmtId="0" fontId="10" fillId="2" borderId="0" xfId="0" applyFont="1" applyFill="1" applyBorder="1" applyAlignment="1">
      <alignment horizontal="left"/>
    </xf>
    <xf numFmtId="3" fontId="10" fillId="2" borderId="0" xfId="0" applyNumberFormat="1" applyFont="1" applyFill="1" applyBorder="1" applyAlignment="1">
      <alignment wrapText="1"/>
    </xf>
    <xf numFmtId="0" fontId="10" fillId="2" borderId="0" xfId="0" applyFont="1" applyFill="1" applyBorder="1" applyAlignment="1">
      <alignment vertical="top" wrapText="1"/>
    </xf>
    <xf numFmtId="0" fontId="10" fillId="2" borderId="0" xfId="0" applyFont="1" applyFill="1" applyBorder="1" applyAlignment="1">
      <alignment wrapText="1"/>
    </xf>
    <xf numFmtId="3" fontId="11" fillId="2" borderId="0" xfId="0" applyNumberFormat="1" applyFont="1" applyFill="1" applyBorder="1" applyAlignment="1">
      <alignment wrapText="1"/>
    </xf>
    <xf numFmtId="3" fontId="10" fillId="2" borderId="0" xfId="0" applyNumberFormat="1" applyFont="1" applyFill="1" applyAlignment="1"/>
    <xf numFmtId="3" fontId="10" fillId="2" borderId="0" xfId="0" applyNumberFormat="1" applyFont="1" applyFill="1"/>
    <xf numFmtId="0" fontId="10" fillId="2" borderId="0" xfId="0" applyFont="1" applyFill="1" applyBorder="1" applyAlignment="1"/>
    <xf numFmtId="3" fontId="10" fillId="2" borderId="0" xfId="0" applyNumberFormat="1" applyFont="1" applyFill="1" applyBorder="1" applyAlignment="1"/>
    <xf numFmtId="0" fontId="11" fillId="2" borderId="7" xfId="0" applyFont="1" applyFill="1" applyBorder="1" applyAlignment="1"/>
    <xf numFmtId="3" fontId="11" fillId="2" borderId="0" xfId="0" applyNumberFormat="1" applyFont="1" applyFill="1" applyBorder="1" applyAlignment="1"/>
    <xf numFmtId="0" fontId="13" fillId="2" borderId="0" xfId="0" applyFont="1" applyFill="1"/>
    <xf numFmtId="0" fontId="11" fillId="2" borderId="0" xfId="0" applyFont="1" applyFill="1" applyBorder="1" applyAlignment="1">
      <alignment wrapText="1"/>
    </xf>
    <xf numFmtId="0" fontId="11" fillId="2" borderId="6" xfId="0" applyFont="1" applyFill="1" applyBorder="1"/>
    <xf numFmtId="0" fontId="11" fillId="2" borderId="6" xfId="0" applyFont="1" applyFill="1" applyBorder="1" applyAlignment="1">
      <alignment horizontal="center"/>
    </xf>
    <xf numFmtId="0" fontId="11" fillId="2" borderId="6" xfId="0" applyFont="1" applyFill="1" applyBorder="1" applyAlignment="1">
      <alignment horizontal="center" wrapText="1"/>
    </xf>
    <xf numFmtId="0" fontId="11" fillId="2" borderId="0" xfId="0" applyFont="1" applyFill="1" applyBorder="1" applyAlignment="1"/>
    <xf numFmtId="9" fontId="10" fillId="2" borderId="0" xfId="0" applyNumberFormat="1" applyFont="1" applyFill="1" applyBorder="1" applyAlignment="1">
      <alignment horizontal="right"/>
    </xf>
    <xf numFmtId="0" fontId="10" fillId="2" borderId="0" xfId="0" applyFont="1" applyFill="1" applyBorder="1" applyAlignment="1">
      <alignment horizontal="right"/>
    </xf>
    <xf numFmtId="0" fontId="11" fillId="2" borderId="0" xfId="0" applyFont="1" applyFill="1" applyBorder="1" applyAlignment="1">
      <alignment vertical="top" wrapText="1"/>
    </xf>
    <xf numFmtId="3" fontId="10" fillId="2" borderId="0" xfId="0" applyNumberFormat="1" applyFont="1" applyFill="1" applyBorder="1" applyAlignment="1">
      <alignment horizontal="right"/>
    </xf>
    <xf numFmtId="0" fontId="11" fillId="2" borderId="7" xfId="0" applyFont="1" applyFill="1" applyBorder="1"/>
    <xf numFmtId="3" fontId="11" fillId="2" borderId="7" xfId="0" applyNumberFormat="1" applyFont="1" applyFill="1" applyBorder="1" applyAlignment="1"/>
    <xf numFmtId="9" fontId="10" fillId="2" borderId="7" xfId="0" applyNumberFormat="1" applyFont="1" applyFill="1" applyBorder="1" applyAlignment="1">
      <alignment horizontal="right"/>
    </xf>
    <xf numFmtId="0" fontId="10" fillId="2" borderId="7" xfId="0" applyFont="1" applyFill="1" applyBorder="1" applyAlignment="1">
      <alignment horizontal="right"/>
    </xf>
    <xf numFmtId="0" fontId="11" fillId="3" borderId="0" xfId="0" applyFont="1" applyFill="1" applyBorder="1" applyAlignment="1">
      <alignment horizontal="left"/>
    </xf>
    <xf numFmtId="0" fontId="10" fillId="3" borderId="0" xfId="0" applyFont="1" applyFill="1" applyBorder="1"/>
    <xf numFmtId="0" fontId="10" fillId="3" borderId="0" xfId="0" applyFont="1" applyFill="1" applyBorder="1" applyAlignment="1">
      <alignment horizontal="left"/>
    </xf>
    <xf numFmtId="0" fontId="10" fillId="3" borderId="0" xfId="0" applyFont="1" applyFill="1" applyBorder="1" applyAlignment="1"/>
    <xf numFmtId="9" fontId="10" fillId="3" borderId="0" xfId="0" applyNumberFormat="1" applyFont="1" applyFill="1" applyBorder="1" applyAlignment="1">
      <alignment horizontal="right"/>
    </xf>
    <xf numFmtId="14" fontId="11" fillId="2" borderId="6" xfId="0" applyNumberFormat="1" applyFont="1" applyFill="1" applyBorder="1" applyAlignment="1">
      <alignment horizontal="right" wrapText="1"/>
    </xf>
    <xf numFmtId="14" fontId="10" fillId="2" borderId="6" xfId="0" applyNumberFormat="1" applyFont="1" applyFill="1" applyBorder="1" applyAlignment="1">
      <alignment horizontal="right" wrapText="1"/>
    </xf>
    <xf numFmtId="2" fontId="10" fillId="2" borderId="5" xfId="0" applyNumberFormat="1" applyFont="1" applyFill="1" applyBorder="1"/>
    <xf numFmtId="0" fontId="12" fillId="2" borderId="0" xfId="0" applyFont="1" applyFill="1" applyBorder="1" applyAlignment="1">
      <alignment horizontal="left"/>
    </xf>
    <xf numFmtId="0" fontId="11" fillId="2" borderId="0" xfId="0" applyFont="1" applyFill="1" applyBorder="1" applyAlignment="1">
      <alignment horizontal="right" vertical="top"/>
    </xf>
    <xf numFmtId="0" fontId="10" fillId="2" borderId="0" xfId="0" applyFont="1" applyFill="1" applyBorder="1" applyAlignment="1">
      <alignment horizontal="right" vertical="top"/>
    </xf>
    <xf numFmtId="14" fontId="11" fillId="2" borderId="6" xfId="0" applyNumberFormat="1" applyFont="1" applyFill="1" applyBorder="1" applyAlignment="1">
      <alignment horizontal="right" vertical="top"/>
    </xf>
    <xf numFmtId="14" fontId="10" fillId="2" borderId="6" xfId="0" applyNumberFormat="1" applyFont="1" applyFill="1" applyBorder="1" applyAlignment="1">
      <alignment horizontal="right" vertical="top"/>
    </xf>
    <xf numFmtId="0" fontId="11" fillId="2" borderId="0" xfId="0" applyFont="1" applyFill="1" applyBorder="1" applyAlignment="1">
      <alignment horizontal="left"/>
    </xf>
    <xf numFmtId="0" fontId="11" fillId="2" borderId="7" xfId="0" applyFont="1" applyFill="1" applyBorder="1" applyAlignment="1">
      <alignment horizontal="left"/>
    </xf>
    <xf numFmtId="0" fontId="10" fillId="2" borderId="0" xfId="0" applyFont="1" applyFill="1" applyAlignment="1">
      <alignment vertical="top" wrapText="1"/>
    </xf>
    <xf numFmtId="0" fontId="11" fillId="2" borderId="6" xfId="0" applyFont="1" applyFill="1" applyBorder="1" applyAlignment="1">
      <alignment horizontal="right" wrapText="1"/>
    </xf>
    <xf numFmtId="0" fontId="11" fillId="2" borderId="6" xfId="0" applyFont="1" applyFill="1" applyBorder="1" applyAlignment="1">
      <alignment horizontal="left"/>
    </xf>
    <xf numFmtId="0" fontId="10" fillId="2" borderId="0" xfId="0" applyFont="1" applyFill="1" applyAlignment="1">
      <alignment horizontal="right"/>
    </xf>
    <xf numFmtId="3" fontId="11" fillId="2" borderId="0" xfId="11" applyNumberFormat="1" applyFont="1" applyFill="1" applyBorder="1" applyAlignment="1">
      <alignment horizontal="right" vertical="top" wrapText="1"/>
    </xf>
    <xf numFmtId="166" fontId="13" fillId="2" borderId="0" xfId="4" applyFont="1" applyFill="1" applyBorder="1"/>
    <xf numFmtId="167" fontId="11" fillId="2" borderId="0" xfId="6" applyFont="1" applyFill="1"/>
    <xf numFmtId="167" fontId="10" fillId="0" borderId="0" xfId="6" applyFont="1" applyFill="1" applyAlignment="1">
      <alignment horizontal="right"/>
    </xf>
    <xf numFmtId="166" fontId="11" fillId="0" borderId="1" xfId="8" applyNumberFormat="1" applyFont="1" applyFill="1" applyBorder="1" applyAlignment="1"/>
    <xf numFmtId="167" fontId="11" fillId="0" borderId="1" xfId="6" applyFont="1" applyFill="1" applyBorder="1" applyAlignment="1">
      <alignment horizontal="right"/>
    </xf>
    <xf numFmtId="0" fontId="11" fillId="0" borderId="1" xfId="2" applyFont="1" applyFill="1" applyBorder="1" applyAlignment="1">
      <alignment horizontal="right"/>
    </xf>
    <xf numFmtId="0" fontId="10" fillId="0" borderId="1" xfId="2" applyFont="1" applyFill="1" applyBorder="1" applyAlignment="1">
      <alignment horizontal="right"/>
    </xf>
    <xf numFmtId="41" fontId="11" fillId="0" borderId="0" xfId="4" applyNumberFormat="1" applyFont="1" applyFill="1" applyBorder="1"/>
    <xf numFmtId="0" fontId="10" fillId="0" borderId="0" xfId="5" applyFont="1" applyFill="1" applyAlignment="1">
      <alignment horizontal="right" vertical="top" wrapText="1"/>
    </xf>
    <xf numFmtId="168" fontId="11" fillId="0" borderId="0" xfId="1" applyFont="1" applyFill="1">
      <alignment horizontal="right" vertical="top"/>
    </xf>
    <xf numFmtId="168" fontId="10" fillId="0" borderId="0" xfId="1" applyFont="1" applyFill="1">
      <alignment horizontal="right" vertical="top"/>
    </xf>
    <xf numFmtId="41" fontId="10" fillId="0" borderId="0" xfId="5" applyNumberFormat="1" applyFont="1" applyFill="1">
      <alignment horizontal="left" vertical="top"/>
    </xf>
    <xf numFmtId="168" fontId="10" fillId="0" borderId="0" xfId="1" applyFont="1" applyFill="1" applyAlignment="1">
      <alignment horizontal="left" vertical="top"/>
    </xf>
    <xf numFmtId="3" fontId="15" fillId="0" borderId="0" xfId="0" applyNumberFormat="1" applyFont="1" applyFill="1" applyAlignment="1">
      <alignment horizontal="right"/>
    </xf>
    <xf numFmtId="3" fontId="14" fillId="0" borderId="0" xfId="0" applyNumberFormat="1" applyFont="1" applyFill="1" applyAlignment="1">
      <alignment horizontal="right"/>
    </xf>
    <xf numFmtId="41" fontId="11" fillId="0" borderId="4" xfId="5" applyNumberFormat="1" applyFont="1" applyFill="1" applyBorder="1">
      <alignment horizontal="left" vertical="top"/>
    </xf>
    <xf numFmtId="168" fontId="10" fillId="0" borderId="4" xfId="1" applyFont="1" applyFill="1" applyBorder="1" applyAlignment="1">
      <alignment horizontal="left" vertical="top"/>
    </xf>
    <xf numFmtId="0" fontId="11" fillId="0" borderId="4" xfId="5" applyFont="1" applyFill="1" applyBorder="1">
      <alignment horizontal="left" vertical="top"/>
    </xf>
    <xf numFmtId="0" fontId="10" fillId="0" borderId="4" xfId="5" applyFont="1" applyFill="1" applyBorder="1" applyAlignment="1">
      <alignment horizontal="left" vertical="top" wrapText="1"/>
    </xf>
    <xf numFmtId="3" fontId="15" fillId="0" borderId="4" xfId="0" applyNumberFormat="1" applyFont="1" applyFill="1" applyBorder="1" applyAlignment="1">
      <alignment horizontal="right"/>
    </xf>
    <xf numFmtId="3" fontId="14" fillId="0" borderId="4" xfId="0" applyNumberFormat="1" applyFont="1" applyFill="1" applyBorder="1" applyAlignment="1">
      <alignment horizontal="right"/>
    </xf>
    <xf numFmtId="0" fontId="10" fillId="0" borderId="0" xfId="5" applyFont="1" applyFill="1" applyAlignment="1">
      <alignment horizontal="left" vertical="top" wrapText="1"/>
    </xf>
    <xf numFmtId="41" fontId="10" fillId="0" borderId="0" xfId="5" applyNumberFormat="1" applyFont="1" applyFill="1" applyAlignment="1">
      <alignment horizontal="left" vertical="top"/>
    </xf>
    <xf numFmtId="168" fontId="17" fillId="0" borderId="0" xfId="1" applyFont="1" applyFill="1" applyAlignment="1">
      <alignment horizontal="left" vertical="top"/>
    </xf>
    <xf numFmtId="168" fontId="16" fillId="0" borderId="0" xfId="1" applyFont="1" applyFill="1" applyAlignment="1">
      <alignment horizontal="right" vertical="top"/>
    </xf>
    <xf numFmtId="168" fontId="17" fillId="0" borderId="0" xfId="1" applyFont="1" applyFill="1" applyAlignment="1">
      <alignment horizontal="right" vertical="top"/>
    </xf>
    <xf numFmtId="167" fontId="10" fillId="0" borderId="0" xfId="6" applyFont="1" applyFill="1" applyAlignment="1">
      <alignment vertical="top"/>
    </xf>
    <xf numFmtId="168" fontId="18" fillId="0" borderId="0" xfId="1" applyFont="1" applyFill="1" applyAlignment="1">
      <alignment horizontal="right" vertical="top"/>
    </xf>
    <xf numFmtId="168" fontId="19" fillId="0" borderId="0" xfId="1" applyFont="1" applyFill="1" applyAlignment="1">
      <alignment horizontal="right" vertical="top"/>
    </xf>
    <xf numFmtId="41" fontId="10" fillId="0" borderId="0" xfId="5" applyNumberFormat="1" applyFont="1" applyFill="1" applyBorder="1">
      <alignment horizontal="left" vertical="top"/>
    </xf>
    <xf numFmtId="41" fontId="10" fillId="0" borderId="1" xfId="5" applyNumberFormat="1" applyFont="1" applyFill="1" applyBorder="1">
      <alignment horizontal="left" vertical="top"/>
    </xf>
    <xf numFmtId="168" fontId="10" fillId="0" borderId="1" xfId="1" applyFont="1" applyFill="1" applyBorder="1" applyAlignment="1">
      <alignment horizontal="left" vertical="top"/>
    </xf>
    <xf numFmtId="0" fontId="10" fillId="0" borderId="1" xfId="5" applyFont="1" applyFill="1" applyBorder="1">
      <alignment horizontal="left" vertical="top"/>
    </xf>
    <xf numFmtId="166" fontId="10" fillId="0" borderId="1" xfId="5" applyNumberFormat="1" applyFont="1" applyFill="1" applyBorder="1">
      <alignment horizontal="left" vertical="top"/>
    </xf>
    <xf numFmtId="41" fontId="11" fillId="0" borderId="1" xfId="5" applyNumberFormat="1" applyFont="1" applyFill="1" applyBorder="1">
      <alignment horizontal="left" vertical="top"/>
    </xf>
    <xf numFmtId="166" fontId="11" fillId="0" borderId="1" xfId="5" applyNumberFormat="1" applyFont="1" applyFill="1" applyBorder="1">
      <alignment horizontal="left" vertical="top"/>
    </xf>
    <xf numFmtId="0" fontId="11" fillId="0" borderId="0" xfId="5" applyFont="1" applyFill="1" applyAlignment="1">
      <alignment horizontal="left" vertical="top"/>
    </xf>
    <xf numFmtId="168" fontId="11" fillId="0" borderId="4" xfId="1" applyFont="1" applyFill="1" applyBorder="1" applyAlignment="1">
      <alignment horizontal="left" vertical="top"/>
    </xf>
    <xf numFmtId="0" fontId="11" fillId="0" borderId="4" xfId="5" applyFont="1" applyFill="1" applyBorder="1" applyAlignment="1">
      <alignment horizontal="left" vertical="top" wrapText="1"/>
    </xf>
    <xf numFmtId="0" fontId="10" fillId="0" borderId="0" xfId="0" applyFont="1" applyFill="1"/>
    <xf numFmtId="167" fontId="25" fillId="0" borderId="0" xfId="6" applyFont="1" applyFill="1"/>
    <xf numFmtId="167" fontId="11" fillId="0" borderId="0" xfId="6" applyFont="1" applyFill="1" applyAlignment="1">
      <alignment horizontal="center"/>
    </xf>
    <xf numFmtId="167" fontId="11" fillId="0" borderId="0" xfId="6" applyFont="1" applyFill="1"/>
    <xf numFmtId="0" fontId="13" fillId="2" borderId="0" xfId="0" applyFont="1" applyFill="1" applyBorder="1" applyAlignment="1"/>
    <xf numFmtId="0" fontId="11" fillId="2" borderId="6" xfId="0" applyFont="1" applyFill="1" applyBorder="1" applyAlignment="1">
      <alignment horizontal="right"/>
    </xf>
    <xf numFmtId="3" fontId="11" fillId="2" borderId="0" xfId="0" applyNumberFormat="1" applyFont="1" applyFill="1" applyBorder="1" applyAlignment="1">
      <alignment horizontal="right"/>
    </xf>
    <xf numFmtId="3" fontId="11" fillId="2" borderId="7" xfId="0" applyNumberFormat="1" applyFont="1" applyFill="1" applyBorder="1" applyAlignment="1">
      <alignment horizontal="right"/>
    </xf>
    <xf numFmtId="169" fontId="10" fillId="2" borderId="0" xfId="10" applyNumberFormat="1" applyFont="1" applyFill="1"/>
    <xf numFmtId="4" fontId="10" fillId="2" borderId="0" xfId="0" applyNumberFormat="1" applyFont="1" applyFill="1"/>
    <xf numFmtId="0" fontId="10" fillId="2" borderId="0" xfId="0" applyFont="1" applyFill="1" applyAlignment="1">
      <alignment horizontal="left" vertical="top" wrapText="1"/>
    </xf>
    <xf numFmtId="0" fontId="11" fillId="0" borderId="6" xfId="0" applyFont="1" applyFill="1" applyBorder="1" applyAlignment="1">
      <alignment horizontal="right" wrapText="1"/>
    </xf>
    <xf numFmtId="3" fontId="11" fillId="2" borderId="0" xfId="11" applyNumberFormat="1" applyFont="1" applyFill="1" applyBorder="1" applyAlignment="1"/>
    <xf numFmtId="3" fontId="11" fillId="2" borderId="0" xfId="0" applyNumberFormat="1" applyFont="1" applyFill="1" applyAlignment="1"/>
    <xf numFmtId="0" fontId="11" fillId="2" borderId="6" xfId="0" applyFont="1" applyFill="1" applyBorder="1" applyAlignment="1">
      <alignment horizontal="right" vertical="top" wrapText="1"/>
    </xf>
    <xf numFmtId="3" fontId="10" fillId="2" borderId="0" xfId="11" applyNumberFormat="1" applyFont="1" applyFill="1" applyBorder="1" applyAlignment="1"/>
    <xf numFmtId="0" fontId="10" fillId="2" borderId="0" xfId="0" quotePrefix="1" applyFont="1" applyFill="1"/>
    <xf numFmtId="0" fontId="13" fillId="2" borderId="0" xfId="0" applyFont="1" applyFill="1" applyBorder="1" applyAlignment="1">
      <alignment horizontal="left"/>
    </xf>
    <xf numFmtId="0" fontId="10" fillId="2" borderId="0" xfId="5" applyFont="1" applyFill="1" applyAlignment="1">
      <alignment horizontal="left" vertical="top"/>
    </xf>
    <xf numFmtId="0" fontId="11" fillId="2" borderId="0" xfId="5" applyFont="1" applyFill="1" applyBorder="1" applyAlignment="1">
      <alignment horizontal="left" vertical="top"/>
    </xf>
    <xf numFmtId="3" fontId="11" fillId="2" borderId="0" xfId="1" applyNumberFormat="1" applyFont="1" applyFill="1" applyBorder="1" applyAlignment="1">
      <alignment horizontal="right" vertical="top" wrapText="1"/>
    </xf>
    <xf numFmtId="0" fontId="10" fillId="2" borderId="8" xfId="0" applyFont="1" applyFill="1" applyBorder="1" applyAlignment="1">
      <alignment vertical="top"/>
    </xf>
    <xf numFmtId="0" fontId="10" fillId="2" borderId="8" xfId="5" applyFont="1" applyFill="1" applyBorder="1" applyAlignment="1">
      <alignment horizontal="left" vertical="top"/>
    </xf>
    <xf numFmtId="0" fontId="11" fillId="2" borderId="7" xfId="0" applyFont="1" applyFill="1" applyBorder="1" applyAlignment="1">
      <alignment horizontal="right"/>
    </xf>
    <xf numFmtId="0" fontId="11" fillId="2" borderId="1" xfId="0" applyFont="1" applyFill="1" applyBorder="1"/>
    <xf numFmtId="0" fontId="10" fillId="2" borderId="0" xfId="0" applyFont="1" applyFill="1" applyAlignment="1">
      <alignment horizontal="left"/>
    </xf>
    <xf numFmtId="0" fontId="10" fillId="2" borderId="1" xfId="0" applyFont="1" applyFill="1" applyBorder="1"/>
    <xf numFmtId="3" fontId="10"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0" fontId="11" fillId="2" borderId="6" xfId="0" applyFont="1" applyFill="1" applyBorder="1" applyAlignment="1">
      <alignment horizontal="left" vertical="top" wrapText="1"/>
    </xf>
    <xf numFmtId="3" fontId="10" fillId="2" borderId="0" xfId="0" applyNumberFormat="1" applyFont="1" applyFill="1" applyBorder="1" applyAlignment="1">
      <alignment horizontal="left"/>
    </xf>
    <xf numFmtId="3" fontId="10" fillId="2" borderId="0" xfId="0" applyNumberFormat="1" applyFont="1" applyFill="1" applyAlignment="1">
      <alignment horizontal="left"/>
    </xf>
    <xf numFmtId="3" fontId="10" fillId="2" borderId="0" xfId="1" applyNumberFormat="1" applyFont="1" applyFill="1">
      <alignment horizontal="right" vertical="top"/>
    </xf>
    <xf numFmtId="0" fontId="11" fillId="2" borderId="1" xfId="0" applyFont="1" applyFill="1" applyBorder="1" applyAlignment="1">
      <alignment horizontal="left" wrapText="1"/>
    </xf>
    <xf numFmtId="0" fontId="11" fillId="2" borderId="1" xfId="0" applyFont="1" applyFill="1" applyBorder="1" applyAlignment="1">
      <alignment horizontal="right" wrapText="1"/>
    </xf>
    <xf numFmtId="0" fontId="11" fillId="2" borderId="1" xfId="0" applyFont="1" applyFill="1" applyBorder="1" applyAlignment="1">
      <alignment horizontal="right" vertical="top" wrapText="1"/>
    </xf>
    <xf numFmtId="3" fontId="10" fillId="2" borderId="0" xfId="5" applyNumberFormat="1" applyFont="1" applyFill="1" applyAlignment="1">
      <alignment horizontal="right" vertical="top"/>
    </xf>
    <xf numFmtId="3" fontId="10" fillId="2" borderId="0" xfId="0" quotePrefix="1" applyNumberFormat="1" applyFont="1" applyFill="1" applyBorder="1" applyAlignment="1">
      <alignment horizontal="right" vertical="top" wrapText="1"/>
    </xf>
    <xf numFmtId="3" fontId="10" fillId="2" borderId="0" xfId="0" applyNumberFormat="1" applyFont="1" applyFill="1" applyBorder="1" applyAlignment="1">
      <alignment horizontal="right" vertical="top" wrapText="1"/>
    </xf>
    <xf numFmtId="3" fontId="11" fillId="2" borderId="1" xfId="0" applyNumberFormat="1" applyFont="1" applyFill="1" applyBorder="1" applyAlignment="1">
      <alignment horizontal="right" vertical="top" wrapText="1"/>
    </xf>
    <xf numFmtId="3" fontId="10" fillId="3" borderId="0" xfId="5" applyNumberFormat="1" applyFont="1" applyFill="1" applyAlignment="1">
      <alignment horizontal="right" vertical="top"/>
    </xf>
    <xf numFmtId="3" fontId="10" fillId="3" borderId="0" xfId="0" quotePrefix="1" applyNumberFormat="1" applyFont="1" applyFill="1" applyBorder="1" applyAlignment="1">
      <alignment horizontal="right" vertical="top" wrapText="1"/>
    </xf>
    <xf numFmtId="3" fontId="10" fillId="3" borderId="0" xfId="0" applyNumberFormat="1" applyFont="1" applyFill="1" applyBorder="1" applyAlignment="1">
      <alignment horizontal="right" vertical="top" wrapText="1"/>
    </xf>
    <xf numFmtId="0" fontId="10" fillId="3" borderId="1" xfId="0" applyFont="1" applyFill="1" applyBorder="1" applyAlignment="1">
      <alignment vertical="top" wrapText="1"/>
    </xf>
    <xf numFmtId="3" fontId="10" fillId="3" borderId="1" xfId="11" applyNumberFormat="1" applyFont="1" applyFill="1" applyBorder="1" applyAlignment="1">
      <alignment horizontal="right" vertical="top" wrapText="1"/>
    </xf>
    <xf numFmtId="0" fontId="11" fillId="2" borderId="6" xfId="0" applyFont="1" applyFill="1" applyBorder="1" applyAlignment="1"/>
    <xf numFmtId="3" fontId="11" fillId="2" borderId="0" xfId="0" applyNumberFormat="1" applyFont="1" applyFill="1" applyBorder="1"/>
    <xf numFmtId="3" fontId="10" fillId="2" borderId="0" xfId="0" applyNumberFormat="1" applyFont="1" applyFill="1" applyBorder="1"/>
    <xf numFmtId="1" fontId="11" fillId="2" borderId="7" xfId="11" applyNumberFormat="1" applyFont="1" applyFill="1" applyBorder="1"/>
    <xf numFmtId="1" fontId="10" fillId="2" borderId="7" xfId="11" applyNumberFormat="1" applyFont="1" applyFill="1" applyBorder="1"/>
    <xf numFmtId="3" fontId="10" fillId="2" borderId="0" xfId="11" applyNumberFormat="1" applyFont="1" applyFill="1" applyBorder="1" applyAlignment="1">
      <alignment horizontal="right"/>
    </xf>
    <xf numFmtId="3" fontId="11" fillId="2" borderId="7" xfId="11" applyNumberFormat="1" applyFont="1" applyFill="1" applyBorder="1" applyAlignment="1">
      <alignment horizontal="right"/>
    </xf>
    <xf numFmtId="0" fontId="11" fillId="2" borderId="6" xfId="0" applyFont="1" applyFill="1" applyBorder="1" applyAlignment="1">
      <alignment horizontal="center" vertical="top" wrapText="1"/>
    </xf>
    <xf numFmtId="3" fontId="10" fillId="2" borderId="0" xfId="0" applyNumberFormat="1" applyFont="1" applyFill="1" applyBorder="1" applyAlignment="1">
      <alignment horizontal="right" wrapText="1"/>
    </xf>
    <xf numFmtId="0" fontId="13" fillId="2" borderId="0" xfId="0" applyFont="1" applyFill="1" applyBorder="1"/>
    <xf numFmtId="0" fontId="10" fillId="2" borderId="2" xfId="0" applyFont="1" applyFill="1" applyBorder="1"/>
    <xf numFmtId="49" fontId="11" fillId="2" borderId="0" xfId="0" applyNumberFormat="1" applyFont="1" applyFill="1" applyBorder="1"/>
    <xf numFmtId="0" fontId="11" fillId="2" borderId="6" xfId="0" applyFont="1" applyFill="1" applyBorder="1" applyAlignment="1">
      <alignment wrapText="1"/>
    </xf>
    <xf numFmtId="0" fontId="10" fillId="2" borderId="0" xfId="0" applyFont="1" applyFill="1" applyBorder="1" applyAlignment="1">
      <alignment horizontal="center"/>
    </xf>
    <xf numFmtId="169" fontId="10" fillId="2" borderId="0" xfId="0" applyNumberFormat="1" applyFont="1" applyFill="1" applyBorder="1" applyAlignment="1">
      <alignment horizontal="right"/>
    </xf>
    <xf numFmtId="0" fontId="11" fillId="2" borderId="7" xfId="0" applyFont="1" applyFill="1" applyBorder="1" applyAlignment="1">
      <alignment vertical="top" wrapText="1"/>
    </xf>
    <xf numFmtId="0" fontId="11" fillId="2" borderId="7" xfId="0" applyFont="1" applyFill="1" applyBorder="1" applyAlignment="1">
      <alignment horizontal="center"/>
    </xf>
    <xf numFmtId="3" fontId="11" fillId="2" borderId="7" xfId="0" applyNumberFormat="1" applyFont="1" applyFill="1" applyBorder="1"/>
    <xf numFmtId="169" fontId="11" fillId="2" borderId="7" xfId="0" applyNumberFormat="1" applyFont="1" applyFill="1" applyBorder="1"/>
    <xf numFmtId="3" fontId="15" fillId="2" borderId="7" xfId="0" applyNumberFormat="1" applyFont="1" applyFill="1" applyBorder="1" applyAlignment="1"/>
    <xf numFmtId="169" fontId="11" fillId="2" borderId="7" xfId="0" applyNumberFormat="1" applyFont="1" applyFill="1" applyBorder="1" applyAlignment="1"/>
    <xf numFmtId="169" fontId="11" fillId="2" borderId="7" xfId="10" applyNumberFormat="1" applyFont="1" applyFill="1" applyBorder="1" applyAlignment="1"/>
    <xf numFmtId="3" fontId="15" fillId="2" borderId="0" xfId="0" applyNumberFormat="1" applyFont="1" applyFill="1" applyBorder="1" applyAlignment="1"/>
    <xf numFmtId="9" fontId="11" fillId="2" borderId="0" xfId="0" applyNumberFormat="1" applyFont="1" applyFill="1" applyBorder="1" applyAlignment="1"/>
    <xf numFmtId="9" fontId="11" fillId="2" borderId="0" xfId="10" applyFont="1" applyFill="1" applyBorder="1" applyAlignment="1"/>
    <xf numFmtId="0" fontId="13" fillId="2" borderId="0" xfId="12" applyFont="1" applyFill="1"/>
    <xf numFmtId="0" fontId="10" fillId="2" borderId="0" xfId="12" applyFont="1" applyFill="1"/>
    <xf numFmtId="0" fontId="10" fillId="2" borderId="0" xfId="12" applyFont="1" applyFill="1" applyBorder="1"/>
    <xf numFmtId="0" fontId="10" fillId="2" borderId="0" xfId="12" applyFont="1" applyFill="1" applyBorder="1" applyAlignment="1">
      <alignment horizontal="left" vertical="top"/>
    </xf>
    <xf numFmtId="0" fontId="11" fillId="2" borderId="0" xfId="12" applyFont="1" applyFill="1" applyBorder="1" applyAlignment="1">
      <alignment horizontal="left" vertical="top"/>
    </xf>
    <xf numFmtId="3" fontId="11" fillId="2" borderId="0" xfId="12" applyNumberFormat="1" applyFont="1" applyFill="1" applyBorder="1" applyAlignment="1">
      <alignment horizontal="right" vertical="top" wrapText="1"/>
    </xf>
    <xf numFmtId="9" fontId="12" fillId="2" borderId="0" xfId="10" applyFont="1" applyFill="1" applyBorder="1" applyAlignment="1">
      <alignment horizontal="right" vertical="top" wrapText="1"/>
    </xf>
    <xf numFmtId="9" fontId="11" fillId="2" borderId="0" xfId="10" applyFont="1" applyFill="1" applyBorder="1" applyAlignment="1">
      <alignment horizontal="right" vertical="top" wrapText="1"/>
    </xf>
    <xf numFmtId="14" fontId="11" fillId="2" borderId="0" xfId="0" applyNumberFormat="1" applyFont="1" applyFill="1"/>
    <xf numFmtId="0" fontId="11" fillId="2" borderId="0" xfId="0" applyFont="1" applyFill="1" applyAlignment="1">
      <alignment horizontal="left"/>
    </xf>
    <xf numFmtId="0" fontId="25" fillId="0" borderId="0" xfId="0" applyFont="1" applyAlignment="1">
      <alignment horizontal="center"/>
    </xf>
    <xf numFmtId="0" fontId="10" fillId="2" borderId="6" xfId="0" applyFont="1" applyFill="1" applyBorder="1" applyAlignment="1">
      <alignment horizontal="center" wrapText="1"/>
    </xf>
    <xf numFmtId="0" fontId="10" fillId="2" borderId="6" xfId="0" applyFont="1" applyFill="1" applyBorder="1" applyAlignment="1">
      <alignment horizontal="center" vertical="top" wrapText="1"/>
    </xf>
    <xf numFmtId="0" fontId="21" fillId="2" borderId="0" xfId="0" applyFont="1" applyFill="1"/>
    <xf numFmtId="9" fontId="10" fillId="2" borderId="0" xfId="10" applyFont="1" applyFill="1" applyBorder="1" applyAlignment="1">
      <alignment horizontal="right" wrapText="1"/>
    </xf>
    <xf numFmtId="3" fontId="10" fillId="2" borderId="0" xfId="10" applyNumberFormat="1" applyFont="1" applyFill="1"/>
    <xf numFmtId="0" fontId="10" fillId="2" borderId="7" xfId="0" applyFont="1" applyFill="1" applyBorder="1" applyAlignment="1">
      <alignment horizontal="left"/>
    </xf>
    <xf numFmtId="3" fontId="11" fillId="2" borderId="7" xfId="0" applyNumberFormat="1" applyFont="1" applyFill="1" applyBorder="1" applyAlignment="1">
      <alignment horizontal="right" wrapText="1"/>
    </xf>
    <xf numFmtId="3" fontId="10" fillId="2" borderId="7" xfId="0" applyNumberFormat="1" applyFont="1" applyFill="1" applyBorder="1" applyAlignment="1">
      <alignment horizontal="right" wrapText="1"/>
    </xf>
    <xf numFmtId="9" fontId="11" fillId="2" borderId="7" xfId="10" applyFont="1" applyFill="1" applyBorder="1" applyAlignment="1">
      <alignment horizontal="right" vertical="top" wrapText="1"/>
    </xf>
    <xf numFmtId="0" fontId="10" fillId="2" borderId="7" xfId="0" applyFont="1" applyFill="1" applyBorder="1"/>
    <xf numFmtId="0" fontId="10" fillId="2" borderId="0" xfId="0" applyFont="1" applyFill="1" applyBorder="1" applyAlignment="1">
      <alignment horizontal="left" vertical="top"/>
    </xf>
    <xf numFmtId="0" fontId="10" fillId="2" borderId="0" xfId="0" applyFont="1" applyFill="1" applyBorder="1" applyAlignment="1">
      <alignment horizontal="right" vertical="top" wrapText="1"/>
    </xf>
    <xf numFmtId="3" fontId="11" fillId="2" borderId="0" xfId="0" applyNumberFormat="1" applyFont="1" applyFill="1" applyBorder="1" applyAlignment="1">
      <alignment horizontal="right" vertical="top" wrapText="1"/>
    </xf>
    <xf numFmtId="3" fontId="11" fillId="2" borderId="6" xfId="0" applyNumberFormat="1" applyFont="1" applyFill="1" applyBorder="1" applyAlignment="1">
      <alignment horizontal="right" vertical="top" wrapText="1"/>
    </xf>
    <xf numFmtId="169" fontId="11" fillId="2" borderId="0" xfId="11" applyNumberFormat="1" applyFont="1" applyFill="1" applyBorder="1" applyAlignment="1"/>
    <xf numFmtId="3" fontId="11" fillId="2" borderId="0" xfId="0" applyNumberFormat="1" applyFont="1" applyFill="1" applyBorder="1" applyAlignment="1">
      <alignment horizontal="right" vertical="center" wrapText="1"/>
    </xf>
    <xf numFmtId="169" fontId="11" fillId="2" borderId="7" xfId="10" applyNumberFormat="1" applyFont="1" applyFill="1" applyBorder="1"/>
    <xf numFmtId="170" fontId="10" fillId="2" borderId="0" xfId="11" applyNumberFormat="1" applyFont="1" applyFill="1" applyBorder="1" applyAlignment="1"/>
    <xf numFmtId="10" fontId="10" fillId="2" borderId="0" xfId="11" applyNumberFormat="1" applyFont="1" applyFill="1" applyBorder="1" applyAlignment="1"/>
    <xf numFmtId="0" fontId="13" fillId="2" borderId="3" xfId="0" applyFont="1" applyFill="1" applyBorder="1"/>
    <xf numFmtId="0" fontId="13" fillId="2" borderId="2" xfId="0" applyFont="1" applyFill="1" applyBorder="1"/>
    <xf numFmtId="0" fontId="11" fillId="2" borderId="0" xfId="0" applyFont="1" applyFill="1" applyBorder="1" applyAlignment="1">
      <alignment vertical="top"/>
    </xf>
    <xf numFmtId="0" fontId="10" fillId="2" borderId="0" xfId="9" applyFont="1" applyFill="1"/>
    <xf numFmtId="0" fontId="10" fillId="0" borderId="0" xfId="7" applyFont="1" applyFill="1"/>
    <xf numFmtId="0" fontId="11" fillId="2" borderId="5" xfId="0" applyFont="1" applyFill="1" applyBorder="1" applyAlignment="1">
      <alignment vertical="top"/>
    </xf>
    <xf numFmtId="0" fontId="10" fillId="2" borderId="5" xfId="7" applyFont="1" applyFill="1" applyBorder="1"/>
    <xf numFmtId="3" fontId="10" fillId="2" borderId="5" xfId="7" applyNumberFormat="1" applyFont="1" applyFill="1" applyBorder="1"/>
    <xf numFmtId="0" fontId="11" fillId="2" borderId="7" xfId="0" applyFont="1" applyFill="1" applyBorder="1" applyAlignment="1">
      <alignment vertical="top"/>
    </xf>
    <xf numFmtId="0" fontId="11" fillId="2" borderId="7" xfId="7" applyFont="1" applyFill="1" applyBorder="1" applyAlignment="1">
      <alignment horizontal="justify"/>
    </xf>
    <xf numFmtId="3" fontId="11" fillId="2" borderId="7" xfId="7" applyNumberFormat="1" applyFont="1" applyFill="1" applyBorder="1"/>
    <xf numFmtId="3" fontId="10" fillId="2" borderId="7" xfId="7" applyNumberFormat="1" applyFont="1" applyFill="1" applyBorder="1"/>
    <xf numFmtId="3" fontId="10" fillId="2" borderId="7" xfId="0" applyNumberFormat="1" applyFont="1" applyFill="1" applyBorder="1"/>
    <xf numFmtId="0" fontId="11" fillId="2" borderId="7" xfId="0" applyFont="1" applyFill="1" applyBorder="1" applyAlignment="1">
      <alignment horizontal="left" vertical="center"/>
    </xf>
    <xf numFmtId="0" fontId="10" fillId="2" borderId="0" xfId="0" applyFont="1" applyFill="1" applyBorder="1" applyAlignment="1">
      <alignment horizontal="left" vertical="center"/>
    </xf>
    <xf numFmtId="14" fontId="11" fillId="2" borderId="0" xfId="0" applyNumberFormat="1" applyFont="1" applyFill="1" applyBorder="1" applyAlignment="1">
      <alignment horizontal="right" vertical="top"/>
    </xf>
    <xf numFmtId="0" fontId="10" fillId="3" borderId="0" xfId="11" applyNumberFormat="1" applyFont="1" applyFill="1" applyBorder="1" applyAlignment="1">
      <alignment horizontal="right" wrapText="1"/>
    </xf>
    <xf numFmtId="3" fontId="10" fillId="3" borderId="0" xfId="11" applyNumberFormat="1" applyFont="1" applyFill="1" applyBorder="1" applyAlignment="1">
      <alignment horizontal="right" wrapText="1"/>
    </xf>
    <xf numFmtId="0" fontId="11" fillId="3" borderId="6" xfId="0" applyFont="1" applyFill="1" applyBorder="1" applyAlignment="1">
      <alignment horizontal="right" wrapText="1"/>
    </xf>
    <xf numFmtId="3" fontId="11" fillId="3" borderId="7" xfId="0" applyNumberFormat="1" applyFont="1" applyFill="1" applyBorder="1"/>
    <xf numFmtId="3" fontId="10" fillId="3" borderId="7" xfId="0" applyNumberFormat="1" applyFont="1" applyFill="1" applyBorder="1"/>
    <xf numFmtId="3" fontId="11" fillId="2" borderId="6" xfId="0" applyNumberFormat="1" applyFont="1" applyFill="1" applyBorder="1" applyAlignment="1">
      <alignment horizontal="right" wrapText="1"/>
    </xf>
    <xf numFmtId="3" fontId="10" fillId="2" borderId="6" xfId="0" applyNumberFormat="1" applyFont="1" applyFill="1" applyBorder="1" applyAlignment="1">
      <alignment horizontal="right" wrapText="1"/>
    </xf>
    <xf numFmtId="170" fontId="10" fillId="2" borderId="0" xfId="11" applyNumberFormat="1" applyFont="1" applyFill="1"/>
    <xf numFmtId="170" fontId="11" fillId="2" borderId="7" xfId="11" applyNumberFormat="1" applyFont="1" applyFill="1" applyBorder="1" applyAlignment="1">
      <alignment horizontal="right" vertical="top" wrapText="1"/>
    </xf>
    <xf numFmtId="170" fontId="10" fillId="2" borderId="7" xfId="11" applyNumberFormat="1" applyFont="1" applyFill="1" applyBorder="1" applyAlignment="1">
      <alignment horizontal="right" vertical="top" wrapText="1"/>
    </xf>
    <xf numFmtId="14" fontId="11" fillId="0" borderId="6" xfId="0" applyNumberFormat="1" applyFont="1" applyBorder="1" applyAlignment="1">
      <alignment horizontal="right"/>
    </xf>
    <xf numFmtId="14" fontId="10" fillId="0" borderId="6" xfId="0" applyNumberFormat="1" applyFont="1" applyBorder="1" applyAlignment="1">
      <alignment horizontal="right"/>
    </xf>
    <xf numFmtId="0" fontId="10" fillId="0" borderId="0" xfId="0" applyFont="1" applyBorder="1"/>
    <xf numFmtId="0" fontId="10" fillId="0" borderId="1" xfId="0" applyFont="1" applyBorder="1"/>
    <xf numFmtId="0" fontId="10" fillId="2" borderId="0" xfId="0" applyFont="1" applyFill="1"/>
    <xf numFmtId="0" fontId="22" fillId="4" borderId="9" xfId="0" applyFont="1" applyFill="1" applyBorder="1" applyAlignment="1">
      <alignment horizontal="left"/>
    </xf>
    <xf numFmtId="0" fontId="23" fillId="4" borderId="9" xfId="0" applyFont="1" applyFill="1" applyBorder="1" applyAlignment="1">
      <alignment horizontal="center"/>
    </xf>
    <xf numFmtId="0" fontId="24" fillId="4" borderId="9" xfId="0" applyFont="1" applyFill="1" applyBorder="1" applyAlignment="1">
      <alignment horizontal="right"/>
    </xf>
    <xf numFmtId="0" fontId="23" fillId="4" borderId="0" xfId="0" applyFont="1" applyFill="1" applyAlignment="1">
      <alignment horizontal="center"/>
    </xf>
    <xf numFmtId="0" fontId="23" fillId="4" borderId="0" xfId="0" applyFont="1" applyFill="1"/>
    <xf numFmtId="0" fontId="23" fillId="4" borderId="0" xfId="0" applyFont="1" applyFill="1" applyAlignment="1">
      <alignment horizontal="right"/>
    </xf>
    <xf numFmtId="0" fontId="10" fillId="2" borderId="0" xfId="0" applyFont="1" applyFill="1"/>
    <xf numFmtId="0" fontId="10" fillId="2" borderId="6" xfId="0" applyFont="1" applyFill="1" applyBorder="1" applyAlignment="1">
      <alignment horizontal="left"/>
    </xf>
    <xf numFmtId="0" fontId="27" fillId="3" borderId="0" xfId="0" applyFont="1" applyFill="1"/>
    <xf numFmtId="0" fontId="25" fillId="3" borderId="0" xfId="0" applyFont="1" applyFill="1" applyAlignment="1">
      <alignment horizontal="right"/>
    </xf>
    <xf numFmtId="0" fontId="25" fillId="3" borderId="0" xfId="0" applyFont="1" applyFill="1"/>
    <xf numFmtId="0" fontId="26" fillId="3" borderId="0" xfId="0" applyFont="1" applyFill="1" applyAlignment="1">
      <alignment horizontal="center"/>
    </xf>
    <xf numFmtId="0" fontId="27" fillId="3" borderId="0" xfId="0" applyFont="1" applyFill="1" applyAlignment="1">
      <alignment horizontal="right"/>
    </xf>
    <xf numFmtId="0" fontId="25" fillId="5" borderId="0" xfId="0" applyFont="1" applyFill="1" applyAlignment="1">
      <alignment horizontal="right"/>
    </xf>
    <xf numFmtId="0" fontId="27" fillId="5" borderId="0" xfId="0" applyFont="1" applyFill="1"/>
    <xf numFmtId="0" fontId="27" fillId="3" borderId="0" xfId="0" applyNumberFormat="1" applyFont="1" applyFill="1"/>
    <xf numFmtId="0" fontId="27" fillId="5" borderId="0" xfId="0" applyFont="1" applyFill="1" applyAlignment="1">
      <alignment horizontal="right"/>
    </xf>
    <xf numFmtId="0" fontId="29" fillId="2" borderId="0" xfId="0" applyFont="1" applyFill="1"/>
    <xf numFmtId="0" fontId="25" fillId="2" borderId="0" xfId="0" applyFont="1" applyFill="1"/>
    <xf numFmtId="0" fontId="10" fillId="2" borderId="0" xfId="0" applyFont="1" applyFill="1"/>
    <xf numFmtId="3" fontId="10" fillId="3" borderId="5" xfId="0" applyNumberFormat="1" applyFont="1" applyFill="1" applyBorder="1"/>
    <xf numFmtId="3" fontId="10" fillId="3" borderId="0" xfId="0" applyNumberFormat="1" applyFont="1" applyFill="1" applyAlignment="1">
      <alignment horizontal="right"/>
    </xf>
    <xf numFmtId="0" fontId="10" fillId="3" borderId="0" xfId="0" applyFont="1" applyFill="1" applyBorder="1" applyAlignment="1">
      <alignment wrapText="1"/>
    </xf>
    <xf numFmtId="0" fontId="10" fillId="2" borderId="0" xfId="0" applyFont="1" applyFill="1"/>
    <xf numFmtId="0" fontId="20" fillId="3" borderId="0" xfId="0" applyFont="1" applyFill="1" applyBorder="1" applyAlignment="1">
      <alignment horizontal="left" vertical="top"/>
    </xf>
    <xf numFmtId="0" fontId="13" fillId="3" borderId="0" xfId="0" applyFont="1" applyFill="1" applyBorder="1" applyAlignment="1">
      <alignment vertical="top" wrapText="1"/>
    </xf>
    <xf numFmtId="0" fontId="11" fillId="3" borderId="0" xfId="0" applyFont="1" applyFill="1" applyBorder="1" applyAlignment="1">
      <alignment horizontal="right" vertical="top" wrapText="1"/>
    </xf>
    <xf numFmtId="0" fontId="11" fillId="3" borderId="0" xfId="0" applyFont="1" applyFill="1" applyBorder="1" applyAlignment="1">
      <alignment horizontal="right" wrapText="1"/>
    </xf>
    <xf numFmtId="0" fontId="11" fillId="3" borderId="0" xfId="0" applyFont="1" applyFill="1" applyBorder="1" applyAlignment="1">
      <alignment horizontal="left" wrapText="1"/>
    </xf>
    <xf numFmtId="0" fontId="11" fillId="3" borderId="0" xfId="0" applyFont="1" applyFill="1" applyBorder="1" applyAlignment="1">
      <alignment horizontal="right"/>
    </xf>
    <xf numFmtId="0" fontId="10" fillId="3" borderId="0" xfId="0" applyFont="1" applyFill="1" applyBorder="1" applyAlignment="1">
      <alignment horizontal="right" wrapText="1"/>
    </xf>
    <xf numFmtId="0" fontId="10" fillId="3" borderId="6" xfId="0" applyFont="1" applyFill="1" applyBorder="1" applyAlignment="1">
      <alignment horizontal="left" wrapText="1"/>
    </xf>
    <xf numFmtId="0" fontId="11" fillId="3" borderId="6" xfId="0" applyFont="1" applyFill="1" applyBorder="1" applyAlignment="1">
      <alignment horizontal="left" wrapText="1"/>
    </xf>
    <xf numFmtId="14" fontId="11" fillId="3" borderId="6" xfId="0" applyNumberFormat="1" applyFont="1" applyFill="1" applyBorder="1" applyAlignment="1">
      <alignment horizontal="right"/>
    </xf>
    <xf numFmtId="14" fontId="10" fillId="3" borderId="6" xfId="0" applyNumberFormat="1" applyFont="1" applyFill="1" applyBorder="1" applyAlignment="1">
      <alignment horizontal="right"/>
    </xf>
    <xf numFmtId="3" fontId="10" fillId="3" borderId="0" xfId="0" applyNumberFormat="1" applyFont="1" applyFill="1" applyBorder="1" applyAlignment="1">
      <alignment wrapText="1"/>
    </xf>
    <xf numFmtId="0" fontId="10" fillId="3" borderId="5" xfId="0" applyFont="1" applyFill="1" applyBorder="1" applyAlignment="1">
      <alignment horizontal="left"/>
    </xf>
    <xf numFmtId="0" fontId="10" fillId="3" borderId="5" xfId="0" applyFont="1" applyFill="1" applyBorder="1" applyAlignment="1">
      <alignment horizontal="left" wrapText="1"/>
    </xf>
    <xf numFmtId="3" fontId="10" fillId="3" borderId="5" xfId="0" applyNumberFormat="1" applyFont="1" applyFill="1" applyBorder="1" applyAlignment="1">
      <alignment wrapText="1"/>
    </xf>
    <xf numFmtId="0" fontId="10" fillId="3" borderId="5" xfId="0" applyFont="1" applyFill="1" applyBorder="1" applyAlignment="1">
      <alignment wrapText="1"/>
    </xf>
    <xf numFmtId="3" fontId="11" fillId="3" borderId="0" xfId="0" applyNumberFormat="1" applyFont="1" applyFill="1" applyBorder="1" applyAlignment="1">
      <alignment wrapText="1"/>
    </xf>
    <xf numFmtId="3" fontId="10" fillId="3" borderId="0" xfId="0" applyNumberFormat="1" applyFont="1" applyFill="1" applyAlignment="1"/>
    <xf numFmtId="3" fontId="10" fillId="3" borderId="0" xfId="0" applyNumberFormat="1" applyFont="1" applyFill="1" applyBorder="1" applyAlignment="1"/>
    <xf numFmtId="0" fontId="11" fillId="3" borderId="7" xfId="0" applyFont="1" applyFill="1" applyBorder="1" applyAlignment="1"/>
    <xf numFmtId="0" fontId="10" fillId="3" borderId="7" xfId="0" applyFont="1" applyFill="1" applyBorder="1" applyAlignment="1"/>
    <xf numFmtId="3" fontId="11" fillId="3" borderId="7" xfId="0" applyNumberFormat="1" applyFont="1" applyFill="1" applyBorder="1" applyAlignment="1"/>
    <xf numFmtId="0" fontId="10" fillId="2" borderId="0" xfId="0" applyFont="1" applyFill="1"/>
    <xf numFmtId="0" fontId="11" fillId="2" borderId="6" xfId="0" applyFont="1" applyFill="1" applyBorder="1" applyAlignment="1">
      <alignment horizontal="right" vertical="top" wrapText="1"/>
    </xf>
    <xf numFmtId="0" fontId="11" fillId="2" borderId="6" xfId="0" applyFont="1" applyFill="1" applyBorder="1" applyAlignment="1">
      <alignment horizontal="right" wrapText="1"/>
    </xf>
    <xf numFmtId="0" fontId="10" fillId="2" borderId="0" xfId="0" applyFont="1" applyFill="1"/>
    <xf numFmtId="0" fontId="13" fillId="2" borderId="0" xfId="0" applyFont="1" applyFill="1" applyAlignment="1">
      <alignment horizontal="left" vertical="top" wrapText="1"/>
    </xf>
    <xf numFmtId="0" fontId="11" fillId="2" borderId="6" xfId="0" applyFont="1" applyFill="1" applyBorder="1" applyAlignment="1">
      <alignment horizontal="right" vertical="top"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xf>
    <xf numFmtId="169" fontId="10" fillId="2" borderId="0" xfId="11" applyNumberFormat="1" applyFont="1" applyFill="1" applyBorder="1" applyAlignment="1"/>
    <xf numFmtId="3" fontId="10" fillId="2" borderId="0" xfId="0" applyNumberFormat="1" applyFont="1" applyFill="1" applyBorder="1" applyAlignment="1">
      <alignment horizontal="right" vertical="center" wrapText="1"/>
    </xf>
    <xf numFmtId="0" fontId="10" fillId="0" borderId="0" xfId="0" applyFont="1" applyFill="1"/>
    <xf numFmtId="166" fontId="10" fillId="0" borderId="0" xfId="8" applyNumberFormat="1" applyFont="1" applyFill="1" applyBorder="1" applyAlignment="1">
      <alignment horizontal="left" vertical="top"/>
    </xf>
    <xf numFmtId="0" fontId="11" fillId="2" borderId="10" xfId="0" applyFont="1" applyFill="1" applyBorder="1" applyAlignment="1">
      <alignment horizontal="left"/>
    </xf>
    <xf numFmtId="170" fontId="11" fillId="2" borderId="0" xfId="11" applyNumberFormat="1" applyFont="1" applyFill="1" applyBorder="1"/>
    <xf numFmtId="170" fontId="11" fillId="2" borderId="7" xfId="11" applyNumberFormat="1" applyFont="1" applyFill="1" applyBorder="1" applyAlignment="1">
      <alignment horizontal="right"/>
    </xf>
    <xf numFmtId="0" fontId="13" fillId="2" borderId="0" xfId="0" applyFont="1" applyFill="1" applyAlignment="1">
      <alignment horizontal="right" vertical="top" wrapText="1"/>
    </xf>
    <xf numFmtId="0" fontId="10" fillId="0" borderId="0" xfId="0" applyFont="1" applyFill="1"/>
    <xf numFmtId="0" fontId="11" fillId="2" borderId="6" xfId="0" applyFont="1" applyFill="1" applyBorder="1" applyAlignment="1">
      <alignment horizontal="right" vertical="top" wrapText="1"/>
    </xf>
    <xf numFmtId="0" fontId="4" fillId="0" borderId="0" xfId="0" applyFont="1" applyFill="1"/>
    <xf numFmtId="166" fontId="4" fillId="0" borderId="0" xfId="8" applyNumberFormat="1" applyFont="1" applyFill="1" applyAlignment="1">
      <alignment vertical="top"/>
    </xf>
    <xf numFmtId="0" fontId="4" fillId="0" borderId="0" xfId="5" applyFont="1" applyFill="1">
      <alignment horizontal="left" vertical="top"/>
    </xf>
    <xf numFmtId="0" fontId="4" fillId="0" borderId="0" xfId="5" applyFont="1" applyFill="1" applyAlignment="1">
      <alignment horizontal="left" vertical="top" wrapText="1"/>
    </xf>
    <xf numFmtId="168" fontId="4" fillId="0" borderId="0" xfId="1" applyFont="1" applyFill="1">
      <alignment horizontal="right" vertical="top"/>
    </xf>
    <xf numFmtId="3" fontId="10" fillId="0" borderId="0" xfId="0" applyNumberFormat="1" applyFont="1" applyBorder="1"/>
    <xf numFmtId="3" fontId="10" fillId="0" borderId="1" xfId="0" applyNumberFormat="1" applyFont="1" applyBorder="1"/>
    <xf numFmtId="3" fontId="11" fillId="0" borderId="1" xfId="0" applyNumberFormat="1" applyFont="1" applyBorder="1"/>
    <xf numFmtId="0" fontId="11" fillId="0" borderId="11" xfId="0" applyFont="1" applyBorder="1"/>
    <xf numFmtId="3" fontId="11" fillId="0" borderId="11" xfId="0" applyNumberFormat="1" applyFont="1" applyBorder="1"/>
    <xf numFmtId="3" fontId="11" fillId="0" borderId="0" xfId="0" applyNumberFormat="1" applyFont="1" applyBorder="1"/>
    <xf numFmtId="0" fontId="11" fillId="2" borderId="6" xfId="0" applyFont="1" applyFill="1" applyBorder="1" applyAlignment="1">
      <alignment horizontal="right" wrapText="1"/>
    </xf>
    <xf numFmtId="0" fontId="13" fillId="0" borderId="0" xfId="0" applyFont="1" applyFill="1" applyAlignment="1">
      <alignment horizontal="right" vertical="top" wrapText="1"/>
    </xf>
    <xf numFmtId="3" fontId="11" fillId="3" borderId="0" xfId="0" applyNumberFormat="1" applyFont="1" applyFill="1"/>
    <xf numFmtId="0" fontId="13" fillId="3" borderId="0" xfId="0" applyFont="1" applyFill="1" applyBorder="1"/>
    <xf numFmtId="3" fontId="11" fillId="3" borderId="7" xfId="0" applyNumberFormat="1" applyFont="1" applyFill="1" applyBorder="1" applyAlignment="1">
      <alignment horizontal="right"/>
    </xf>
    <xf numFmtId="0" fontId="13" fillId="3" borderId="0" xfId="0" applyFont="1" applyFill="1" applyAlignment="1">
      <alignment horizontal="right" vertical="top" wrapText="1"/>
    </xf>
    <xf numFmtId="0" fontId="10" fillId="2" borderId="0" xfId="0" applyFont="1" applyFill="1"/>
    <xf numFmtId="0" fontId="10" fillId="2" borderId="0" xfId="0" applyFont="1" applyFill="1"/>
    <xf numFmtId="0" fontId="13" fillId="3" borderId="0" xfId="0" applyFont="1" applyFill="1"/>
    <xf numFmtId="0" fontId="11" fillId="3" borderId="6" xfId="0" applyFont="1" applyFill="1" applyBorder="1" applyAlignment="1">
      <alignment horizontal="left"/>
    </xf>
    <xf numFmtId="0" fontId="10" fillId="3" borderId="6" xfId="0" applyFont="1" applyFill="1" applyBorder="1" applyAlignment="1"/>
    <xf numFmtId="3" fontId="10" fillId="3" borderId="0" xfId="11" applyNumberFormat="1" applyFont="1" applyFill="1" applyBorder="1" applyAlignment="1">
      <alignment horizontal="right" vertical="top" wrapText="1"/>
    </xf>
    <xf numFmtId="3" fontId="11" fillId="3" borderId="7" xfId="11" applyNumberFormat="1" applyFont="1" applyFill="1" applyBorder="1" applyAlignment="1">
      <alignment horizontal="right" wrapText="1"/>
    </xf>
    <xf numFmtId="3" fontId="11" fillId="3" borderId="0" xfId="11" applyNumberFormat="1" applyFont="1" applyFill="1" applyBorder="1" applyAlignment="1">
      <alignment horizontal="right" vertical="top" wrapText="1"/>
    </xf>
    <xf numFmtId="0" fontId="10" fillId="3" borderId="0" xfId="0" applyFont="1" applyFill="1" applyBorder="1" applyAlignment="1">
      <alignment horizontal="right"/>
    </xf>
    <xf numFmtId="14" fontId="11" fillId="0" borderId="0" xfId="0" applyNumberFormat="1" applyFont="1" applyFill="1" applyAlignment="1">
      <alignment horizontal="left"/>
    </xf>
    <xf numFmtId="3" fontId="10" fillId="2" borderId="7" xfId="0" applyNumberFormat="1" applyFont="1" applyFill="1" applyBorder="1" applyAlignment="1"/>
    <xf numFmtId="0" fontId="12" fillId="3" borderId="0" xfId="0" applyFont="1" applyFill="1" applyBorder="1" applyAlignment="1">
      <alignment horizontal="left"/>
    </xf>
    <xf numFmtId="2" fontId="10" fillId="3" borderId="0" xfId="0" applyNumberFormat="1" applyFont="1" applyFill="1"/>
    <xf numFmtId="171" fontId="10" fillId="3" borderId="0" xfId="0" applyNumberFormat="1" applyFont="1" applyFill="1"/>
    <xf numFmtId="3" fontId="10" fillId="3" borderId="7" xfId="0" applyNumberFormat="1" applyFont="1" applyFill="1" applyBorder="1" applyAlignment="1"/>
    <xf numFmtId="171" fontId="10" fillId="3" borderId="5" xfId="0" applyNumberFormat="1" applyFont="1" applyFill="1" applyBorder="1"/>
    <xf numFmtId="3" fontId="11" fillId="2" borderId="0" xfId="0" applyNumberFormat="1" applyFont="1" applyFill="1"/>
    <xf numFmtId="0" fontId="10" fillId="3" borderId="5" xfId="0" applyFont="1" applyFill="1" applyBorder="1"/>
    <xf numFmtId="0" fontId="11" fillId="3" borderId="5" xfId="0" applyFont="1" applyFill="1" applyBorder="1"/>
    <xf numFmtId="3" fontId="10" fillId="3" borderId="0" xfId="0" applyNumberFormat="1" applyFont="1" applyFill="1" applyBorder="1"/>
    <xf numFmtId="3" fontId="10" fillId="3" borderId="0" xfId="7" applyNumberFormat="1" applyFont="1" applyFill="1"/>
    <xf numFmtId="0" fontId="11" fillId="3" borderId="0" xfId="0" applyFont="1" applyFill="1" applyBorder="1"/>
    <xf numFmtId="3" fontId="10" fillId="0" borderId="11" xfId="0" applyNumberFormat="1" applyFont="1" applyBorder="1"/>
    <xf numFmtId="0" fontId="10" fillId="2" borderId="0" xfId="0" applyFont="1" applyFill="1" applyBorder="1" applyAlignment="1">
      <alignment horizontal="left" vertical="top"/>
    </xf>
    <xf numFmtId="0" fontId="10" fillId="3" borderId="0" xfId="0" applyFont="1" applyFill="1"/>
    <xf numFmtId="3" fontId="11" fillId="3" borderId="0" xfId="0" applyNumberFormat="1" applyFont="1" applyFill="1" applyBorder="1" applyAlignment="1">
      <alignment horizontal="right" wrapText="1"/>
    </xf>
    <xf numFmtId="3" fontId="10" fillId="3" borderId="0" xfId="0" applyNumberFormat="1" applyFont="1" applyFill="1" applyBorder="1" applyAlignment="1">
      <alignment horizontal="right" wrapText="1"/>
    </xf>
    <xf numFmtId="0" fontId="11" fillId="2" borderId="6" xfId="0" applyFont="1" applyFill="1" applyBorder="1" applyAlignment="1">
      <alignment horizontal="left" wrapText="1"/>
    </xf>
    <xf numFmtId="3" fontId="11" fillId="2" borderId="0" xfId="13" applyNumberFormat="1" applyFont="1" applyFill="1" applyBorder="1" applyAlignment="1"/>
    <xf numFmtId="3" fontId="11" fillId="2" borderId="7" xfId="13" applyNumberFormat="1" applyFont="1" applyFill="1" applyBorder="1" applyAlignment="1"/>
    <xf numFmtId="3" fontId="11" fillId="0" borderId="0" xfId="13" applyNumberFormat="1" applyFont="1" applyFill="1" applyBorder="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3" fontId="11" fillId="2" borderId="12" xfId="0" applyNumberFormat="1" applyFont="1" applyFill="1" applyBorder="1" applyAlignment="1">
      <alignment horizontal="right"/>
    </xf>
    <xf numFmtId="169" fontId="10" fillId="3" borderId="0" xfId="10" applyNumberFormat="1" applyFont="1" applyFill="1" applyBorder="1" applyAlignment="1"/>
    <xf numFmtId="169" fontId="10" fillId="2" borderId="0" xfId="10" applyNumberFormat="1" applyFont="1" applyFill="1" applyBorder="1" applyAlignment="1"/>
    <xf numFmtId="1" fontId="10" fillId="2" borderId="0" xfId="5" applyNumberFormat="1" applyFont="1" applyFill="1" applyBorder="1" applyAlignment="1"/>
    <xf numFmtId="0" fontId="12" fillId="3" borderId="0" xfId="0" applyFont="1" applyFill="1"/>
    <xf numFmtId="0" fontId="10" fillId="2" borderId="0" xfId="0" applyFont="1" applyFill="1" applyBorder="1" applyAlignment="1">
      <alignment horizontal="left" vertical="top" wrapText="1"/>
    </xf>
    <xf numFmtId="0" fontId="11" fillId="2" borderId="0" xfId="0" applyFont="1" applyFill="1" applyBorder="1" applyAlignment="1">
      <alignment horizontal="center"/>
    </xf>
    <xf numFmtId="169" fontId="11" fillId="2" borderId="0" xfId="0" applyNumberFormat="1" applyFont="1" applyFill="1" applyBorder="1"/>
    <xf numFmtId="3" fontId="10" fillId="0" borderId="0" xfId="0" applyNumberFormat="1" applyFont="1" applyFill="1" applyBorder="1" applyAlignment="1">
      <alignment horizontal="right" vertical="top" wrapText="1"/>
    </xf>
    <xf numFmtId="3" fontId="11" fillId="0" borderId="7" xfId="11" applyNumberFormat="1" applyFont="1" applyFill="1" applyBorder="1" applyAlignment="1">
      <alignment horizontal="right"/>
    </xf>
    <xf numFmtId="3" fontId="11" fillId="3" borderId="1" xfId="0" applyNumberFormat="1" applyFont="1" applyFill="1" applyBorder="1" applyAlignment="1">
      <alignment horizontal="right" vertical="top" wrapText="1"/>
    </xf>
    <xf numFmtId="0" fontId="10" fillId="3" borderId="0" xfId="0" applyFont="1" applyFill="1"/>
    <xf numFmtId="0" fontId="0" fillId="3" borderId="0" xfId="0" applyFill="1"/>
    <xf numFmtId="0" fontId="0" fillId="3" borderId="0" xfId="0" applyFont="1" applyFill="1"/>
    <xf numFmtId="0" fontId="0" fillId="3" borderId="0" xfId="0" applyFont="1" applyFill="1" applyBorder="1"/>
    <xf numFmtId="0" fontId="33" fillId="3" borderId="0" xfId="0" applyFont="1" applyFill="1" applyBorder="1" applyAlignment="1"/>
    <xf numFmtId="0" fontId="0" fillId="3" borderId="0" xfId="0" applyFont="1" applyFill="1" applyBorder="1" applyAlignment="1"/>
    <xf numFmtId="0" fontId="4" fillId="0" borderId="14" xfId="5" applyFont="1" applyFill="1" applyBorder="1">
      <alignment horizontal="left" vertical="top"/>
    </xf>
    <xf numFmtId="0" fontId="35" fillId="3" borderId="0" xfId="0" applyFont="1" applyFill="1" applyBorder="1" applyAlignment="1">
      <alignment vertical="center"/>
    </xf>
    <xf numFmtId="0" fontId="10" fillId="3" borderId="0" xfId="0" quotePrefix="1" applyFont="1" applyFill="1" applyBorder="1" applyAlignment="1">
      <alignment horizontal="right" wrapText="1"/>
    </xf>
    <xf numFmtId="0" fontId="13" fillId="3" borderId="14" xfId="0" applyFont="1" applyFill="1" applyBorder="1" applyAlignment="1">
      <alignment horizontal="right"/>
    </xf>
    <xf numFmtId="0" fontId="36" fillId="3" borderId="14" xfId="0" applyFont="1" applyFill="1" applyBorder="1" applyAlignment="1">
      <alignment vertical="center"/>
    </xf>
    <xf numFmtId="0" fontId="11" fillId="3" borderId="14" xfId="0" applyFont="1" applyFill="1" applyBorder="1" applyAlignment="1">
      <alignment horizontal="right"/>
    </xf>
    <xf numFmtId="0" fontId="10" fillId="3" borderId="0" xfId="0" applyFont="1" applyFill="1" applyBorder="1" applyAlignment="1">
      <alignment horizontal="left" vertical="top"/>
    </xf>
    <xf numFmtId="0" fontId="10" fillId="3" borderId="0" xfId="0" applyFont="1" applyFill="1" applyBorder="1" applyAlignment="1">
      <alignment vertical="top"/>
    </xf>
    <xf numFmtId="0" fontId="10" fillId="3" borderId="0" xfId="0" applyFont="1" applyFill="1" applyBorder="1" applyAlignment="1">
      <alignment vertical="top" wrapText="1"/>
    </xf>
    <xf numFmtId="0" fontId="38" fillId="3" borderId="0" xfId="0" applyFont="1" applyFill="1" applyBorder="1" applyAlignment="1">
      <alignment vertical="top" wrapText="1"/>
    </xf>
    <xf numFmtId="0" fontId="38" fillId="3" borderId="0" xfId="0" applyFont="1" applyFill="1" applyBorder="1" applyAlignment="1">
      <alignment vertical="top"/>
    </xf>
    <xf numFmtId="0" fontId="38" fillId="3" borderId="0" xfId="0" applyFont="1" applyFill="1" applyBorder="1" applyAlignment="1">
      <alignment wrapText="1"/>
    </xf>
    <xf numFmtId="10" fontId="10" fillId="3" borderId="0" xfId="0" applyNumberFormat="1" applyFont="1" applyFill="1" applyBorder="1"/>
    <xf numFmtId="0" fontId="36" fillId="3" borderId="14" xfId="0" applyFont="1" applyFill="1" applyBorder="1" applyAlignment="1">
      <alignment horizontal="right" vertical="center"/>
    </xf>
    <xf numFmtId="0" fontId="38" fillId="3" borderId="14" xfId="0" applyFont="1" applyFill="1" applyBorder="1"/>
    <xf numFmtId="0" fontId="10" fillId="3" borderId="0" xfId="0" applyFont="1" applyFill="1" applyBorder="1" applyAlignment="1">
      <alignment horizontal="right" vertical="top" wrapText="1"/>
    </xf>
    <xf numFmtId="0" fontId="10" fillId="3" borderId="0" xfId="0" applyFont="1" applyFill="1" applyBorder="1" applyAlignment="1">
      <alignment horizontal="right" vertical="top"/>
    </xf>
    <xf numFmtId="0" fontId="38" fillId="3" borderId="0" xfId="0" applyFont="1" applyFill="1" applyBorder="1" applyAlignment="1">
      <alignment horizontal="right" wrapText="1"/>
    </xf>
    <xf numFmtId="0" fontId="11" fillId="3" borderId="14" xfId="0" applyFont="1" applyFill="1" applyBorder="1" applyAlignment="1">
      <alignment horizontal="left"/>
    </xf>
    <xf numFmtId="0" fontId="38" fillId="3" borderId="0" xfId="0" applyFont="1" applyFill="1" applyBorder="1" applyAlignment="1"/>
    <xf numFmtId="0" fontId="38" fillId="3" borderId="0" xfId="0" applyFont="1" applyFill="1" applyBorder="1" applyAlignment="1">
      <alignment horizontal="right"/>
    </xf>
    <xf numFmtId="0" fontId="39" fillId="3" borderId="0" xfId="0" applyFont="1" applyFill="1" applyBorder="1" applyAlignment="1">
      <alignment horizontal="right" vertical="top" wrapText="1"/>
    </xf>
    <xf numFmtId="0" fontId="39" fillId="3" borderId="0" xfId="0" applyFont="1" applyFill="1" applyBorder="1" applyAlignment="1">
      <alignment horizontal="right" wrapText="1"/>
    </xf>
    <xf numFmtId="0" fontId="39" fillId="3" borderId="0" xfId="0" applyFont="1" applyFill="1" applyBorder="1" applyAlignment="1">
      <alignment horizontal="right"/>
    </xf>
    <xf numFmtId="0" fontId="34" fillId="3" borderId="0" xfId="0" applyFont="1" applyFill="1"/>
    <xf numFmtId="3" fontId="10" fillId="3" borderId="0" xfId="5" applyNumberFormat="1" applyFont="1" applyFill="1" applyBorder="1">
      <alignment horizontal="left" vertical="top"/>
    </xf>
    <xf numFmtId="3" fontId="10" fillId="3" borderId="0" xfId="1" applyNumberFormat="1" applyFont="1" applyFill="1" applyBorder="1">
      <alignment horizontal="right" vertical="top"/>
    </xf>
    <xf numFmtId="3" fontId="10" fillId="3" borderId="0" xfId="5" applyNumberFormat="1" applyFont="1" applyFill="1" applyBorder="1" applyAlignment="1">
      <alignment horizontal="left" vertical="top"/>
    </xf>
    <xf numFmtId="3" fontId="13" fillId="3" borderId="0" xfId="5" applyNumberFormat="1" applyFont="1" applyFill="1" applyBorder="1">
      <alignment horizontal="left" vertical="top"/>
    </xf>
    <xf numFmtId="0" fontId="40" fillId="3" borderId="0" xfId="0" applyFont="1" applyFill="1" applyBorder="1"/>
    <xf numFmtId="3" fontId="11" fillId="3" borderId="0" xfId="5" applyNumberFormat="1" applyFont="1" applyFill="1" applyBorder="1" applyAlignment="1">
      <alignment horizontal="left" vertical="top"/>
    </xf>
    <xf numFmtId="3" fontId="11" fillId="3" borderId="0" xfId="1" applyNumberFormat="1" applyFont="1" applyFill="1" applyBorder="1" applyAlignment="1">
      <alignment horizontal="right" vertical="top"/>
    </xf>
    <xf numFmtId="0" fontId="38" fillId="3" borderId="14" xfId="0" applyFont="1" applyFill="1" applyBorder="1" applyAlignment="1">
      <alignment wrapText="1"/>
    </xf>
    <xf numFmtId="3" fontId="10" fillId="3" borderId="0" xfId="1" applyNumberFormat="1" applyFont="1" applyFill="1" applyBorder="1" applyAlignment="1">
      <alignment vertical="top"/>
    </xf>
    <xf numFmtId="3" fontId="11" fillId="3" borderId="0" xfId="1" applyNumberFormat="1" applyFont="1" applyFill="1" applyBorder="1" applyAlignment="1">
      <alignment vertical="top"/>
    </xf>
    <xf numFmtId="0" fontId="40" fillId="3" borderId="0" xfId="0" applyFont="1" applyFill="1" applyBorder="1" applyAlignment="1"/>
    <xf numFmtId="0" fontId="38" fillId="3" borderId="14" xfId="0" applyFont="1" applyFill="1" applyBorder="1" applyAlignment="1">
      <alignment horizontal="right" wrapText="1"/>
    </xf>
    <xf numFmtId="3" fontId="10" fillId="3" borderId="0" xfId="1" applyNumberFormat="1" applyFont="1" applyFill="1" applyBorder="1" applyAlignment="1">
      <alignment horizontal="right" vertical="top"/>
    </xf>
    <xf numFmtId="170" fontId="11" fillId="2" borderId="7" xfId="11" applyNumberFormat="1" applyFont="1" applyFill="1" applyBorder="1"/>
    <xf numFmtId="170" fontId="38" fillId="3" borderId="14" xfId="11" applyNumberFormat="1" applyFont="1" applyFill="1" applyBorder="1" applyAlignment="1">
      <alignment wrapText="1"/>
    </xf>
    <xf numFmtId="0" fontId="39" fillId="3" borderId="0" xfId="0" applyFont="1" applyFill="1"/>
    <xf numFmtId="14" fontId="11" fillId="2" borderId="6" xfId="0" applyNumberFormat="1" applyFont="1" applyFill="1" applyBorder="1" applyAlignment="1">
      <alignment horizontal="right"/>
    </xf>
    <xf numFmtId="3" fontId="10" fillId="3" borderId="0" xfId="0" applyNumberFormat="1" applyFont="1" applyFill="1" applyBorder="1" applyAlignment="1">
      <alignment vertical="top"/>
    </xf>
    <xf numFmtId="0" fontId="10" fillId="3" borderId="0" xfId="0" applyFont="1" applyFill="1" applyAlignment="1">
      <alignment horizontal="right"/>
    </xf>
    <xf numFmtId="0" fontId="10" fillId="3" borderId="0" xfId="0" applyFont="1" applyFill="1" applyAlignment="1">
      <alignment horizontal="left" vertical="top"/>
    </xf>
    <xf numFmtId="0" fontId="10" fillId="3" borderId="14" xfId="0" applyFont="1" applyFill="1" applyBorder="1" applyAlignment="1">
      <alignment horizontal="left" vertical="top"/>
    </xf>
    <xf numFmtId="0" fontId="37" fillId="3" borderId="0" xfId="0" applyFont="1" applyFill="1" applyBorder="1" applyAlignment="1">
      <alignment horizontal="right"/>
    </xf>
    <xf numFmtId="3" fontId="10" fillId="3" borderId="0" xfId="1" applyNumberFormat="1" applyFont="1" applyFill="1" applyBorder="1" applyAlignment="1">
      <alignment horizontal="right"/>
    </xf>
    <xf numFmtId="3" fontId="10" fillId="3" borderId="0" xfId="1" applyNumberFormat="1" applyFont="1" applyFill="1" applyBorder="1" applyAlignment="1"/>
    <xf numFmtId="170" fontId="11" fillId="2" borderId="7" xfId="11" applyNumberFormat="1" applyFont="1" applyFill="1" applyBorder="1" applyAlignment="1"/>
    <xf numFmtId="3" fontId="11" fillId="3" borderId="15" xfId="1" applyNumberFormat="1" applyFont="1" applyFill="1" applyBorder="1">
      <alignment horizontal="right" vertical="top"/>
    </xf>
    <xf numFmtId="3" fontId="11" fillId="3" borderId="14" xfId="1" applyNumberFormat="1" applyFont="1" applyFill="1" applyBorder="1">
      <alignment horizontal="right" vertical="top"/>
    </xf>
    <xf numFmtId="3" fontId="11" fillId="3" borderId="14" xfId="1" applyNumberFormat="1" applyFont="1" applyFill="1" applyBorder="1" applyAlignment="1">
      <alignment horizontal="right"/>
    </xf>
    <xf numFmtId="0" fontId="10" fillId="3" borderId="0" xfId="0" applyFont="1" applyFill="1" applyAlignment="1">
      <alignment horizontal="left"/>
    </xf>
    <xf numFmtId="14" fontId="10" fillId="3" borderId="0" xfId="0" applyNumberFormat="1" applyFont="1" applyFill="1" applyAlignment="1">
      <alignment horizontal="right"/>
    </xf>
    <xf numFmtId="0" fontId="10" fillId="3" borderId="0" xfId="0" applyFont="1" applyFill="1" applyAlignment="1">
      <alignment wrapText="1"/>
    </xf>
    <xf numFmtId="0" fontId="10" fillId="3" borderId="0" xfId="0" applyFont="1" applyFill="1" applyAlignment="1">
      <alignment horizontal="left" wrapText="1"/>
    </xf>
    <xf numFmtId="0" fontId="10" fillId="3" borderId="0" xfId="0" applyFont="1" applyFill="1" applyAlignment="1">
      <alignment horizontal="left" vertical="top" wrapText="1"/>
    </xf>
    <xf numFmtId="0" fontId="10" fillId="3" borderId="0" xfId="0" applyFont="1" applyFill="1" applyAlignment="1">
      <alignment horizontal="right" vertical="top" wrapText="1"/>
    </xf>
    <xf numFmtId="0" fontId="10" fillId="3" borderId="0" xfId="0" applyFont="1" applyFill="1" applyAlignment="1">
      <alignment vertical="top" wrapText="1"/>
    </xf>
    <xf numFmtId="0" fontId="10" fillId="3" borderId="14" xfId="0" applyFont="1" applyFill="1" applyBorder="1"/>
    <xf numFmtId="0" fontId="10" fillId="3" borderId="14" xfId="0" applyFont="1" applyFill="1" applyBorder="1" applyAlignment="1">
      <alignment wrapText="1"/>
    </xf>
    <xf numFmtId="0" fontId="10" fillId="3" borderId="14" xfId="0" applyFont="1" applyFill="1" applyBorder="1" applyAlignment="1">
      <alignment horizontal="right"/>
    </xf>
    <xf numFmtId="0" fontId="10" fillId="3" borderId="14" xfId="0" applyFont="1" applyFill="1" applyBorder="1" applyAlignment="1">
      <alignment horizontal="left" wrapText="1"/>
    </xf>
    <xf numFmtId="0" fontId="36" fillId="3" borderId="14" xfId="0" applyFont="1" applyFill="1" applyBorder="1" applyAlignment="1"/>
    <xf numFmtId="14" fontId="10" fillId="3" borderId="0" xfId="0" applyNumberFormat="1" applyFont="1" applyFill="1" applyBorder="1" applyAlignment="1">
      <alignment horizontal="right"/>
    </xf>
    <xf numFmtId="14" fontId="10" fillId="3" borderId="0" xfId="0" applyNumberFormat="1" applyFont="1" applyFill="1" applyBorder="1" applyAlignment="1">
      <alignment horizontal="right" wrapText="1"/>
    </xf>
    <xf numFmtId="0" fontId="10" fillId="3" borderId="0" xfId="0" applyFont="1" applyFill="1" applyAlignment="1">
      <alignment horizontal="right" wrapText="1"/>
    </xf>
    <xf numFmtId="0" fontId="10" fillId="0" borderId="0" xfId="5" applyNumberFormat="1" applyFont="1" applyFill="1" applyBorder="1" applyAlignment="1">
      <alignment horizontal="right" vertical="top"/>
    </xf>
    <xf numFmtId="0" fontId="41" fillId="0" borderId="0" xfId="0" applyFont="1" applyAlignment="1">
      <alignment horizontal="justify"/>
    </xf>
    <xf numFmtId="0" fontId="42" fillId="0" borderId="16" xfId="0" applyFont="1" applyBorder="1" applyAlignment="1">
      <alignment horizontal="right" vertical="top"/>
    </xf>
    <xf numFmtId="0" fontId="42" fillId="0" borderId="16" xfId="0" applyFont="1" applyBorder="1" applyAlignment="1">
      <alignment vertical="top"/>
    </xf>
    <xf numFmtId="0" fontId="42" fillId="0" borderId="0" xfId="0" applyFont="1" applyBorder="1" applyAlignment="1">
      <alignment horizontal="right" vertical="top" wrapText="1"/>
    </xf>
    <xf numFmtId="0" fontId="43" fillId="0" borderId="0" xfId="0" applyFont="1" applyBorder="1" applyAlignment="1">
      <alignment vertical="center" wrapText="1"/>
    </xf>
    <xf numFmtId="169" fontId="43" fillId="0" borderId="0" xfId="0" applyNumberFormat="1" applyFont="1" applyBorder="1" applyAlignment="1">
      <alignment vertical="center" wrapText="1"/>
    </xf>
    <xf numFmtId="169" fontId="43" fillId="0" borderId="0" xfId="0" applyNumberFormat="1" applyFont="1" applyAlignment="1">
      <alignment horizontal="right" vertical="center" wrapText="1"/>
    </xf>
    <xf numFmtId="0" fontId="43" fillId="0" borderId="0" xfId="0" applyFont="1" applyAlignment="1">
      <alignment vertical="center" wrapText="1"/>
    </xf>
    <xf numFmtId="169" fontId="43" fillId="0" borderId="0" xfId="0" applyNumberFormat="1" applyFont="1" applyAlignment="1">
      <alignment vertical="center" wrapText="1"/>
    </xf>
    <xf numFmtId="169" fontId="10" fillId="2" borderId="0" xfId="10" applyNumberFormat="1" applyFont="1" applyFill="1" applyAlignment="1">
      <alignment vertical="center"/>
    </xf>
    <xf numFmtId="9" fontId="11" fillId="2" borderId="0" xfId="15" applyFont="1" applyFill="1" applyBorder="1" applyAlignment="1">
      <alignment horizontal="right" vertical="top" wrapText="1"/>
    </xf>
    <xf numFmtId="0" fontId="11" fillId="2" borderId="0" xfId="12" applyFont="1" applyFill="1"/>
    <xf numFmtId="0" fontId="42" fillId="0" borderId="0" xfId="12" applyFont="1" applyBorder="1" applyAlignment="1">
      <alignment horizontal="right" vertical="top" wrapText="1"/>
    </xf>
    <xf numFmtId="0" fontId="42" fillId="0" borderId="16" xfId="12" applyFont="1" applyBorder="1" applyAlignment="1">
      <alignment vertical="top"/>
    </xf>
    <xf numFmtId="0" fontId="42" fillId="0" borderId="16" xfId="12" applyFont="1" applyBorder="1" applyAlignment="1">
      <alignment horizontal="right" vertical="top"/>
    </xf>
    <xf numFmtId="0" fontId="43" fillId="0" borderId="0" xfId="12" applyFont="1" applyBorder="1" applyAlignment="1">
      <alignment vertical="center" wrapText="1"/>
    </xf>
    <xf numFmtId="0" fontId="43" fillId="0" borderId="0" xfId="12" applyFont="1" applyAlignment="1">
      <alignment vertical="center" wrapText="1"/>
    </xf>
    <xf numFmtId="0" fontId="25" fillId="0" borderId="0" xfId="0" applyFont="1" applyFill="1" applyAlignment="1">
      <alignment horizontal="right"/>
    </xf>
    <xf numFmtId="0" fontId="27" fillId="0" borderId="0" xfId="0" applyFont="1" applyFill="1"/>
    <xf numFmtId="0" fontId="27" fillId="0" borderId="0" xfId="0" applyFont="1" applyFill="1" applyAlignment="1">
      <alignment horizontal="right"/>
    </xf>
    <xf numFmtId="2" fontId="10" fillId="3" borderId="5" xfId="0" applyNumberFormat="1" applyFont="1" applyFill="1" applyBorder="1"/>
    <xf numFmtId="14" fontId="10" fillId="2" borderId="6" xfId="0" applyNumberFormat="1" applyFont="1" applyFill="1" applyBorder="1" applyAlignment="1">
      <alignment horizontal="right"/>
    </xf>
    <xf numFmtId="170" fontId="10" fillId="3" borderId="0" xfId="11" applyNumberFormat="1" applyFont="1" applyFill="1" applyBorder="1" applyAlignment="1">
      <alignment horizontal="right"/>
    </xf>
    <xf numFmtId="0" fontId="44" fillId="0" borderId="0" xfId="0" applyFont="1" applyAlignment="1">
      <alignment horizontal="left" vertical="center" indent="3"/>
    </xf>
    <xf numFmtId="2" fontId="11" fillId="3" borderId="5" xfId="0" applyNumberFormat="1" applyFont="1" applyFill="1" applyBorder="1"/>
    <xf numFmtId="3" fontId="21" fillId="3" borderId="5" xfId="0" applyNumberFormat="1" applyFont="1" applyFill="1" applyBorder="1" applyAlignment="1">
      <alignment wrapText="1"/>
    </xf>
    <xf numFmtId="0" fontId="44" fillId="3" borderId="0" xfId="0" applyFont="1" applyFill="1" applyAlignment="1">
      <alignment vertical="center"/>
    </xf>
    <xf numFmtId="0" fontId="44" fillId="3" borderId="0" xfId="0" applyFont="1" applyFill="1" applyAlignment="1">
      <alignment horizontal="left" vertical="center" indent="3"/>
    </xf>
    <xf numFmtId="0" fontId="2" fillId="0" borderId="0" xfId="0" applyFont="1" applyAlignment="1">
      <alignment horizontal="center"/>
    </xf>
    <xf numFmtId="14" fontId="11" fillId="2" borderId="0" xfId="0" applyNumberFormat="1" applyFont="1" applyFill="1" applyBorder="1" applyAlignment="1">
      <alignment horizontal="right"/>
    </xf>
    <xf numFmtId="3" fontId="15" fillId="0" borderId="1" xfId="0" applyNumberFormat="1" applyFont="1" applyFill="1" applyBorder="1" applyAlignment="1">
      <alignment horizontal="right"/>
    </xf>
    <xf numFmtId="0" fontId="10" fillId="0" borderId="1" xfId="5" applyNumberFormat="1" applyFont="1" applyFill="1" applyBorder="1" applyAlignment="1">
      <alignment horizontal="right" vertical="top"/>
    </xf>
    <xf numFmtId="0" fontId="11" fillId="2" borderId="0" xfId="0" applyFont="1" applyFill="1" applyBorder="1" applyAlignment="1">
      <alignment horizontal="left" vertical="center"/>
    </xf>
    <xf numFmtId="0" fontId="11" fillId="2" borderId="12" xfId="0" applyFont="1" applyFill="1" applyBorder="1" applyAlignment="1">
      <alignment horizontal="left" vertical="center"/>
    </xf>
    <xf numFmtId="0" fontId="10" fillId="2" borderId="12" xfId="0" applyFont="1" applyFill="1" applyBorder="1"/>
    <xf numFmtId="3" fontId="11" fillId="2" borderId="12" xfId="0" applyNumberFormat="1" applyFont="1" applyFill="1" applyBorder="1"/>
    <xf numFmtId="3" fontId="10" fillId="2" borderId="12" xfId="0" applyNumberFormat="1" applyFont="1" applyFill="1" applyBorder="1"/>
    <xf numFmtId="0" fontId="10" fillId="3" borderId="6" xfId="0" applyFont="1" applyFill="1" applyBorder="1" applyAlignment="1">
      <alignment horizontal="right" wrapText="1"/>
    </xf>
    <xf numFmtId="0" fontId="11" fillId="2" borderId="6" xfId="0" applyFont="1" applyFill="1" applyBorder="1" applyAlignment="1">
      <alignment horizontal="right" vertical="top" wrapText="1"/>
    </xf>
    <xf numFmtId="0" fontId="10" fillId="2" borderId="0" xfId="0" applyFont="1" applyFill="1" applyBorder="1" applyAlignment="1">
      <alignment horizontal="left"/>
    </xf>
    <xf numFmtId="0" fontId="10" fillId="2" borderId="0" xfId="0" applyFont="1" applyFill="1" applyBorder="1" applyAlignment="1">
      <alignment horizontal="center" wrapText="1"/>
    </xf>
    <xf numFmtId="0" fontId="10" fillId="2" borderId="0" xfId="0" applyFont="1" applyFill="1" applyBorder="1" applyAlignment="1">
      <alignment horizontal="center" vertical="top" wrapText="1"/>
    </xf>
    <xf numFmtId="0" fontId="10" fillId="2" borderId="5" xfId="0" applyFont="1" applyFill="1" applyBorder="1" applyAlignment="1">
      <alignment horizontal="left"/>
    </xf>
    <xf numFmtId="9" fontId="10" fillId="2" borderId="5" xfId="0" applyNumberFormat="1" applyFont="1" applyFill="1" applyBorder="1" applyAlignment="1">
      <alignment horizontal="right" wrapText="1"/>
    </xf>
    <xf numFmtId="3" fontId="10" fillId="2" borderId="5" xfId="0" applyNumberFormat="1" applyFont="1" applyFill="1" applyBorder="1" applyAlignment="1">
      <alignment horizontal="right" wrapText="1"/>
    </xf>
    <xf numFmtId="3" fontId="11" fillId="2" borderId="5" xfId="1" applyNumberFormat="1" applyFont="1" applyFill="1" applyBorder="1" applyAlignment="1">
      <alignment vertical="top" wrapText="1"/>
    </xf>
    <xf numFmtId="170" fontId="11" fillId="2" borderId="5" xfId="11" applyNumberFormat="1" applyFont="1" applyFill="1" applyBorder="1"/>
    <xf numFmtId="3" fontId="11" fillId="0" borderId="7" xfId="13" applyNumberFormat="1" applyFont="1" applyFill="1" applyBorder="1" applyAlignment="1"/>
    <xf numFmtId="0" fontId="41" fillId="0" borderId="0" xfId="0" applyFont="1"/>
    <xf numFmtId="3" fontId="11" fillId="2" borderId="17" xfId="11" applyNumberFormat="1" applyFont="1" applyFill="1" applyBorder="1" applyAlignment="1">
      <alignment horizontal="right" vertical="top" wrapText="1"/>
    </xf>
    <xf numFmtId="3" fontId="11" fillId="2" borderId="15" xfId="0" applyNumberFormat="1" applyFont="1" applyFill="1" applyBorder="1" applyAlignment="1">
      <alignment horizontal="right"/>
    </xf>
    <xf numFmtId="0" fontId="42" fillId="0" borderId="11" xfId="12" applyFont="1" applyBorder="1" applyAlignment="1">
      <alignment vertical="center"/>
    </xf>
    <xf numFmtId="0" fontId="42" fillId="0" borderId="11" xfId="12" applyFont="1" applyBorder="1" applyAlignment="1">
      <alignment vertical="center" wrapText="1"/>
    </xf>
    <xf numFmtId="10" fontId="43" fillId="0" borderId="0" xfId="16" applyNumberFormat="1" applyFont="1" applyBorder="1" applyAlignment="1">
      <alignment vertical="center" wrapText="1"/>
    </xf>
    <xf numFmtId="10" fontId="43" fillId="0" borderId="0" xfId="16" applyNumberFormat="1" applyFont="1" applyAlignment="1">
      <alignment horizontal="right" vertical="center" wrapText="1"/>
    </xf>
    <xf numFmtId="10" fontId="43" fillId="0" borderId="0" xfId="16" applyNumberFormat="1" applyFont="1" applyAlignment="1">
      <alignment vertical="center" wrapText="1"/>
    </xf>
    <xf numFmtId="10" fontId="10" fillId="2" borderId="0" xfId="16" applyNumberFormat="1" applyFont="1" applyFill="1" applyAlignment="1">
      <alignment vertical="center"/>
    </xf>
    <xf numFmtId="0" fontId="11" fillId="2" borderId="0" xfId="0" applyFont="1" applyFill="1" applyBorder="1" applyAlignment="1">
      <alignment horizontal="left" wrapText="1"/>
    </xf>
    <xf numFmtId="0" fontId="11" fillId="2" borderId="0" xfId="0" applyFont="1" applyFill="1" applyBorder="1" applyAlignment="1">
      <alignment horizontal="center" vertical="top" wrapText="1"/>
    </xf>
    <xf numFmtId="0" fontId="10" fillId="3" borderId="0"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0" fontId="10" fillId="3" borderId="0" xfId="0" applyFont="1" applyFill="1" applyBorder="1" applyAlignment="1">
      <alignment horizontal="left" vertical="top" wrapText="1"/>
    </xf>
    <xf numFmtId="0" fontId="10" fillId="3" borderId="0" xfId="0" applyFont="1" applyFill="1" applyAlignment="1"/>
    <xf numFmtId="0" fontId="10" fillId="2" borderId="0" xfId="0" applyFont="1" applyFill="1" applyBorder="1" applyAlignment="1">
      <alignment horizontal="left"/>
    </xf>
    <xf numFmtId="0" fontId="10" fillId="2" borderId="6" xfId="0" applyFont="1" applyFill="1" applyBorder="1" applyAlignment="1">
      <alignment horizontal="left"/>
    </xf>
    <xf numFmtId="0" fontId="38" fillId="3" borderId="0" xfId="0" applyFont="1" applyFill="1" applyBorder="1"/>
    <xf numFmtId="0" fontId="11" fillId="0" borderId="18" xfId="5" applyFont="1" applyFill="1" applyBorder="1">
      <alignment horizontal="left" vertical="top"/>
    </xf>
    <xf numFmtId="41" fontId="11" fillId="0" borderId="18" xfId="1" applyNumberFormat="1" applyFont="1" applyFill="1" applyBorder="1" applyAlignment="1">
      <alignment vertical="top"/>
    </xf>
    <xf numFmtId="41" fontId="10" fillId="0" borderId="18" xfId="1" applyNumberFormat="1" applyFont="1" applyFill="1" applyBorder="1" applyAlignment="1">
      <alignment vertical="top"/>
    </xf>
    <xf numFmtId="0" fontId="11" fillId="2" borderId="18" xfId="0" applyFont="1" applyFill="1" applyBorder="1"/>
    <xf numFmtId="3" fontId="11" fillId="2" borderId="18" xfId="0" applyNumberFormat="1" applyFont="1" applyFill="1" applyBorder="1" applyAlignment="1">
      <alignment horizontal="right"/>
    </xf>
    <xf numFmtId="41" fontId="30" fillId="0" borderId="0" xfId="1" applyNumberFormat="1" applyFont="1" applyFill="1" applyBorder="1" applyAlignment="1">
      <alignment vertical="top"/>
    </xf>
    <xf numFmtId="3" fontId="11" fillId="3" borderId="18" xfId="0" applyNumberFormat="1" applyFont="1" applyFill="1" applyBorder="1" applyAlignment="1">
      <alignment horizontal="right"/>
    </xf>
    <xf numFmtId="3" fontId="10" fillId="3" borderId="15" xfId="1" applyNumberFormat="1" applyFont="1" applyFill="1" applyBorder="1">
      <alignment horizontal="right" vertical="top"/>
    </xf>
    <xf numFmtId="0" fontId="10" fillId="3" borderId="0" xfId="0" applyFont="1" applyFill="1"/>
    <xf numFmtId="169" fontId="10" fillId="3" borderId="0" xfId="10" applyNumberFormat="1" applyFont="1" applyFill="1"/>
    <xf numFmtId="0" fontId="11" fillId="0" borderId="0" xfId="0" applyFont="1" applyFill="1" applyAlignment="1">
      <alignment horizontal="center" vertical="center"/>
    </xf>
    <xf numFmtId="0" fontId="10" fillId="3" borderId="0" xfId="0" applyFont="1" applyFill="1"/>
    <xf numFmtId="3" fontId="38" fillId="3" borderId="14" xfId="0" applyNumberFormat="1" applyFont="1" applyFill="1" applyBorder="1" applyAlignment="1">
      <alignment horizontal="right" wrapText="1"/>
    </xf>
    <xf numFmtId="10" fontId="11" fillId="3" borderId="0" xfId="0" applyNumberFormat="1" applyFont="1" applyFill="1"/>
    <xf numFmtId="172" fontId="11" fillId="3" borderId="6" xfId="0" applyNumberFormat="1" applyFont="1" applyFill="1" applyBorder="1" applyAlignment="1">
      <alignment horizontal="right"/>
    </xf>
    <xf numFmtId="0" fontId="11" fillId="3" borderId="0" xfId="0" applyFont="1" applyFill="1"/>
    <xf numFmtId="10" fontId="11" fillId="3" borderId="0" xfId="1" applyNumberFormat="1" applyFont="1" applyFill="1" applyAlignment="1">
      <alignment vertical="top"/>
    </xf>
    <xf numFmtId="1" fontId="46" fillId="2" borderId="0" xfId="5" applyNumberFormat="1" applyFont="1" applyFill="1" applyAlignment="1"/>
    <xf numFmtId="0" fontId="47" fillId="2" borderId="0" xfId="0" applyFont="1" applyFill="1" applyAlignment="1"/>
    <xf numFmtId="0" fontId="10" fillId="3" borderId="0" xfId="0" applyFont="1" applyFill="1"/>
    <xf numFmtId="0" fontId="10" fillId="3" borderId="0" xfId="0" applyFont="1" applyFill="1"/>
    <xf numFmtId="0" fontId="11" fillId="2" borderId="6" xfId="0" applyFont="1" applyFill="1" applyBorder="1" applyAlignment="1">
      <alignment horizontal="left" wrapText="1"/>
    </xf>
    <xf numFmtId="3" fontId="14" fillId="0" borderId="1" xfId="0" applyNumberFormat="1" applyFont="1" applyFill="1" applyBorder="1" applyAlignment="1">
      <alignment horizontal="right"/>
    </xf>
    <xf numFmtId="0" fontId="40" fillId="0" borderId="0" xfId="0" applyFont="1" applyFill="1" applyBorder="1"/>
    <xf numFmtId="0" fontId="34" fillId="2" borderId="0" xfId="0" applyFont="1" applyFill="1" applyAlignment="1"/>
    <xf numFmtId="0" fontId="11" fillId="2" borderId="6" xfId="0" applyFont="1" applyFill="1" applyBorder="1" applyAlignment="1">
      <alignment horizontal="left" wrapText="1"/>
    </xf>
    <xf numFmtId="0" fontId="10" fillId="2" borderId="0" xfId="0" applyFont="1" applyFill="1" applyBorder="1" applyAlignment="1">
      <alignment horizontal="left"/>
    </xf>
    <xf numFmtId="0" fontId="10" fillId="3" borderId="0" xfId="0" applyFont="1" applyFill="1"/>
    <xf numFmtId="0" fontId="42" fillId="0" borderId="16" xfId="0" applyFont="1" applyBorder="1" applyAlignment="1">
      <alignment wrapText="1"/>
    </xf>
    <xf numFmtId="0" fontId="11" fillId="2" borderId="6" xfId="0" applyFont="1" applyFill="1" applyBorder="1" applyAlignment="1">
      <alignment horizontal="left" wrapText="1"/>
    </xf>
    <xf numFmtId="0" fontId="10" fillId="2" borderId="0" xfId="0" applyFont="1" applyFill="1" applyBorder="1" applyAlignment="1">
      <alignment horizontal="left" vertical="top"/>
    </xf>
    <xf numFmtId="3" fontId="10" fillId="3" borderId="1" xfId="0" applyNumberFormat="1" applyFont="1" applyFill="1" applyBorder="1" applyAlignment="1">
      <alignment horizontal="right"/>
    </xf>
    <xf numFmtId="3" fontId="10" fillId="2" borderId="1" xfId="1" applyNumberFormat="1" applyFont="1" applyFill="1" applyBorder="1">
      <alignment horizontal="right" vertical="top"/>
    </xf>
    <xf numFmtId="3" fontId="10" fillId="2" borderId="1" xfId="0" applyNumberFormat="1" applyFont="1" applyFill="1" applyBorder="1" applyAlignment="1">
      <alignment horizontal="right"/>
    </xf>
    <xf numFmtId="3" fontId="10" fillId="0" borderId="0" xfId="13" applyNumberFormat="1" applyFont="1" applyFill="1" applyBorder="1" applyAlignment="1"/>
    <xf numFmtId="3" fontId="10" fillId="2" borderId="0" xfId="13" applyNumberFormat="1" applyFont="1" applyFill="1" applyBorder="1" applyAlignment="1"/>
    <xf numFmtId="170" fontId="10" fillId="2" borderId="0" xfId="11" applyNumberFormat="1" applyFont="1" applyFill="1" applyBorder="1" applyAlignment="1">
      <alignment horizontal="left" vertical="top"/>
    </xf>
    <xf numFmtId="170" fontId="10" fillId="2" borderId="0" xfId="11" applyNumberFormat="1" applyFont="1" applyFill="1" applyAlignment="1">
      <alignment vertical="top"/>
    </xf>
    <xf numFmtId="3" fontId="10" fillId="2" borderId="0" xfId="11" applyNumberFormat="1" applyFont="1" applyFill="1" applyBorder="1" applyAlignment="1">
      <alignment horizontal="right" vertical="top" wrapText="1"/>
    </xf>
    <xf numFmtId="170" fontId="10" fillId="2" borderId="8" xfId="11" applyNumberFormat="1" applyFont="1" applyFill="1" applyBorder="1" applyAlignment="1">
      <alignment vertical="top"/>
    </xf>
    <xf numFmtId="3" fontId="10" fillId="0" borderId="15" xfId="11" applyNumberFormat="1" applyFont="1" applyFill="1" applyBorder="1" applyAlignment="1">
      <alignment horizontal="right" vertical="top" wrapText="1"/>
    </xf>
    <xf numFmtId="0" fontId="48" fillId="0" borderId="0" xfId="0" applyFont="1" applyBorder="1" applyAlignment="1"/>
    <xf numFmtId="0" fontId="42" fillId="0" borderId="16" xfId="0" applyFont="1" applyBorder="1" applyAlignment="1">
      <alignment horizontal="right" wrapText="1"/>
    </xf>
    <xf numFmtId="0" fontId="10" fillId="0" borderId="0" xfId="0" applyFont="1" applyAlignment="1">
      <alignment horizontal="left"/>
    </xf>
    <xf numFmtId="10" fontId="25" fillId="0" borderId="0" xfId="0" applyNumberFormat="1" applyFont="1"/>
    <xf numFmtId="0" fontId="25" fillId="0" borderId="0" xfId="0" applyFont="1"/>
    <xf numFmtId="0" fontId="13" fillId="0" borderId="0" xfId="0" applyFont="1" applyAlignment="1">
      <alignment horizontal="justify"/>
    </xf>
    <xf numFmtId="10" fontId="29" fillId="0" borderId="0" xfId="0" applyNumberFormat="1" applyFont="1"/>
    <xf numFmtId="0" fontId="29" fillId="0" borderId="0" xfId="0" applyFont="1"/>
    <xf numFmtId="10" fontId="39" fillId="0" borderId="0" xfId="10" applyNumberFormat="1" applyFont="1" applyAlignment="1">
      <alignment vertical="center"/>
    </xf>
    <xf numFmtId="10" fontId="42" fillId="0" borderId="19" xfId="16" applyNumberFormat="1" applyFont="1" applyBorder="1" applyAlignment="1">
      <alignment vertical="center" wrapText="1"/>
    </xf>
    <xf numFmtId="10" fontId="42" fillId="0" borderId="19" xfId="16" applyNumberFormat="1" applyFont="1" applyBorder="1" applyAlignment="1">
      <alignment horizontal="right" vertical="center" wrapText="1"/>
    </xf>
    <xf numFmtId="10" fontId="11" fillId="2" borderId="19" xfId="16" applyNumberFormat="1" applyFont="1" applyFill="1" applyBorder="1" applyAlignment="1">
      <alignment vertical="center"/>
    </xf>
    <xf numFmtId="0" fontId="10" fillId="3" borderId="0" xfId="0" quotePrefix="1" applyFont="1" applyFill="1"/>
    <xf numFmtId="172" fontId="11" fillId="2" borderId="6" xfId="0" applyNumberFormat="1" applyFont="1" applyFill="1" applyBorder="1" applyAlignment="1">
      <alignment horizontal="right" wrapText="1"/>
    </xf>
    <xf numFmtId="172" fontId="10" fillId="2" borderId="6" xfId="0" applyNumberFormat="1" applyFont="1" applyFill="1" applyBorder="1" applyAlignment="1">
      <alignment horizontal="right" wrapText="1"/>
    </xf>
    <xf numFmtId="172" fontId="10" fillId="2" borderId="6" xfId="0" applyNumberFormat="1" applyFont="1" applyFill="1" applyBorder="1" applyAlignment="1">
      <alignment horizontal="right"/>
    </xf>
    <xf numFmtId="0" fontId="49" fillId="5" borderId="0" xfId="17" applyFill="1" applyAlignment="1">
      <alignment horizontal="right"/>
    </xf>
    <xf numFmtId="0" fontId="49" fillId="3" borderId="0" xfId="17" applyFill="1" applyAlignment="1">
      <alignment horizontal="right"/>
    </xf>
    <xf numFmtId="0" fontId="49" fillId="0" borderId="0" xfId="17" applyFill="1" applyAlignment="1">
      <alignment horizontal="right"/>
    </xf>
    <xf numFmtId="0" fontId="50" fillId="0" borderId="0" xfId="0" applyFont="1" applyBorder="1" applyAlignment="1"/>
    <xf numFmtId="0" fontId="11" fillId="0" borderId="16" xfId="0" applyFont="1" applyBorder="1" applyAlignment="1">
      <alignment wrapText="1"/>
    </xf>
    <xf numFmtId="10" fontId="10" fillId="0" borderId="0" xfId="0" applyNumberFormat="1" applyFont="1"/>
    <xf numFmtId="0" fontId="11" fillId="0" borderId="16" xfId="0" applyFont="1" applyBorder="1" applyAlignment="1">
      <alignment horizontal="right" wrapText="1"/>
    </xf>
    <xf numFmtId="0" fontId="25" fillId="0" borderId="0" xfId="0" applyFont="1" applyFill="1"/>
    <xf numFmtId="14" fontId="11" fillId="2" borderId="0" xfId="0" applyNumberFormat="1" applyFont="1" applyFill="1" applyBorder="1" applyAlignment="1">
      <alignment horizontal="center"/>
    </xf>
    <xf numFmtId="0" fontId="0" fillId="0" borderId="0" xfId="0" applyAlignment="1">
      <alignment horizontal="center"/>
    </xf>
    <xf numFmtId="14" fontId="10" fillId="2" borderId="0" xfId="0" applyNumberFormat="1" applyFont="1" applyFill="1" applyBorder="1" applyAlignment="1">
      <alignment horizontal="center"/>
    </xf>
    <xf numFmtId="172" fontId="11" fillId="2" borderId="6" xfId="0" applyNumberFormat="1" applyFont="1" applyFill="1" applyBorder="1" applyAlignment="1">
      <alignment horizontal="center"/>
    </xf>
    <xf numFmtId="0" fontId="0" fillId="0" borderId="6" xfId="0" applyBorder="1" applyAlignment="1">
      <alignment horizontal="center"/>
    </xf>
    <xf numFmtId="0" fontId="10" fillId="3" borderId="0" xfId="0" applyFont="1" applyFill="1" applyBorder="1" applyAlignment="1">
      <alignment horizontal="left" wrapText="1"/>
    </xf>
    <xf numFmtId="0" fontId="10" fillId="0" borderId="0" xfId="0" applyFont="1" applyFill="1" applyBorder="1" applyAlignment="1">
      <alignment horizontal="left" vertical="top" wrapText="1"/>
    </xf>
    <xf numFmtId="0" fontId="11" fillId="3" borderId="8" xfId="0" applyFont="1" applyFill="1" applyBorder="1" applyAlignment="1">
      <alignment horizontal="left" wrapText="1"/>
    </xf>
    <xf numFmtId="0" fontId="11" fillId="3" borderId="0" xfId="0" applyFont="1" applyFill="1" applyBorder="1" applyAlignment="1">
      <alignment horizontal="right" wrapText="1"/>
    </xf>
    <xf numFmtId="0" fontId="11" fillId="3" borderId="6" xfId="0" applyFont="1" applyFill="1" applyBorder="1" applyAlignment="1">
      <alignment horizontal="right" wrapText="1"/>
    </xf>
    <xf numFmtId="0" fontId="10" fillId="3" borderId="0" xfId="0" applyFont="1" applyFill="1"/>
    <xf numFmtId="170" fontId="10" fillId="3" borderId="0" xfId="11" applyNumberFormat="1" applyFont="1" applyFill="1" applyBorder="1" applyAlignment="1">
      <alignment horizontal="left" wrapText="1"/>
    </xf>
    <xf numFmtId="166" fontId="11" fillId="0" borderId="1" xfId="4" applyFont="1" applyFill="1" applyBorder="1" applyAlignment="1">
      <alignment horizontal="left"/>
    </xf>
    <xf numFmtId="41" fontId="11" fillId="0" borderId="0" xfId="5" applyNumberFormat="1" applyFont="1" applyFill="1" applyAlignment="1">
      <alignment horizontal="left" vertical="top"/>
    </xf>
    <xf numFmtId="167" fontId="11" fillId="0" borderId="0" xfId="6" applyFont="1" applyFill="1" applyAlignment="1">
      <alignment horizontal="center"/>
    </xf>
    <xf numFmtId="0" fontId="10" fillId="0" borderId="0" xfId="0" applyFont="1" applyFill="1"/>
    <xf numFmtId="0" fontId="13" fillId="2" borderId="0" xfId="0" applyFont="1" applyFill="1" applyAlignment="1">
      <alignment horizontal="justify" vertical="top" wrapText="1"/>
    </xf>
    <xf numFmtId="0" fontId="11" fillId="2" borderId="1" xfId="0" applyFont="1" applyFill="1" applyBorder="1" applyAlignment="1">
      <alignment horizontal="center" vertical="top" wrapText="1"/>
    </xf>
    <xf numFmtId="0" fontId="11" fillId="2" borderId="5" xfId="0" applyFont="1" applyFill="1" applyBorder="1" applyAlignment="1">
      <alignment horizontal="center" vertical="top" wrapText="1"/>
    </xf>
    <xf numFmtId="0" fontId="11" fillId="2" borderId="0" xfId="0" applyFont="1" applyFill="1" applyBorder="1" applyAlignment="1">
      <alignment horizontal="right" vertical="top" wrapText="1"/>
    </xf>
    <xf numFmtId="0" fontId="11" fillId="2" borderId="6" xfId="0" applyFont="1" applyFill="1" applyBorder="1" applyAlignment="1">
      <alignment horizontal="right" vertical="top" wrapText="1"/>
    </xf>
    <xf numFmtId="0" fontId="13" fillId="0" borderId="0" xfId="0" applyFont="1" applyFill="1" applyAlignment="1">
      <alignment horizontal="left" vertical="top" wrapText="1"/>
    </xf>
    <xf numFmtId="0" fontId="13" fillId="2" borderId="0" xfId="0" applyFont="1" applyFill="1" applyBorder="1" applyAlignment="1">
      <alignment horizontal="left" vertical="top" wrapText="1"/>
    </xf>
    <xf numFmtId="0" fontId="11" fillId="2" borderId="6" xfId="0" applyFont="1" applyFill="1" applyBorder="1" applyAlignment="1">
      <alignment horizontal="left" wrapText="1"/>
    </xf>
    <xf numFmtId="0" fontId="11" fillId="2" borderId="0" xfId="0" applyFont="1" applyFill="1" applyAlignment="1">
      <alignment horizontal="center" wrapText="1"/>
    </xf>
    <xf numFmtId="0" fontId="25" fillId="0" borderId="0" xfId="0" applyFont="1" applyAlignment="1">
      <alignment horizontal="center"/>
    </xf>
    <xf numFmtId="0" fontId="10" fillId="2" borderId="0" xfId="0" applyFont="1" applyFill="1" applyAlignment="1">
      <alignment horizontal="center" wrapText="1"/>
    </xf>
    <xf numFmtId="0" fontId="34" fillId="2" borderId="0" xfId="0" applyFont="1" applyFill="1" applyBorder="1" applyAlignment="1">
      <alignment horizontal="left" vertical="top" wrapText="1"/>
    </xf>
    <xf numFmtId="0" fontId="34" fillId="0" borderId="0" xfId="0" applyFont="1" applyAlignment="1"/>
    <xf numFmtId="0" fontId="10" fillId="3" borderId="0" xfId="0" applyFont="1" applyFill="1" applyBorder="1" applyAlignment="1">
      <alignment horizontal="left" vertical="top" wrapText="1"/>
    </xf>
    <xf numFmtId="0" fontId="10" fillId="3" borderId="0" xfId="0" applyFont="1" applyFill="1" applyAlignment="1"/>
    <xf numFmtId="0" fontId="10" fillId="2" borderId="6" xfId="0" applyFont="1" applyFill="1" applyBorder="1" applyAlignment="1">
      <alignment horizontal="left" wrapText="1"/>
    </xf>
    <xf numFmtId="0" fontId="10" fillId="2" borderId="0" xfId="0" applyFont="1" applyFill="1" applyBorder="1" applyAlignment="1">
      <alignment horizontal="left" vertical="center" wrapText="1"/>
    </xf>
    <xf numFmtId="49" fontId="10" fillId="2" borderId="0" xfId="0" quotePrefix="1" applyNumberFormat="1" applyFont="1" applyFill="1" applyBorder="1" applyAlignment="1">
      <alignment horizontal="left" vertical="top" wrapText="1"/>
    </xf>
    <xf numFmtId="49" fontId="10" fillId="2" borderId="0" xfId="0" applyNumberFormat="1" applyFont="1" applyFill="1" applyBorder="1" applyAlignment="1">
      <alignment horizontal="left" vertical="top" wrapText="1"/>
    </xf>
    <xf numFmtId="0" fontId="10" fillId="2" borderId="0" xfId="0" applyFont="1" applyFill="1" applyBorder="1" applyAlignment="1">
      <alignment horizontal="left" vertical="top" wrapText="1"/>
    </xf>
    <xf numFmtId="0" fontId="10" fillId="2" borderId="0" xfId="0" applyFont="1" applyFill="1" applyBorder="1" applyAlignment="1">
      <alignment horizontal="left" vertical="top"/>
    </xf>
    <xf numFmtId="0" fontId="10" fillId="2" borderId="0" xfId="0" applyFont="1" applyFill="1" applyBorder="1" applyAlignment="1">
      <alignment horizontal="left"/>
    </xf>
    <xf numFmtId="0" fontId="10" fillId="2" borderId="6" xfId="0" applyFont="1" applyFill="1" applyBorder="1" applyAlignment="1">
      <alignment horizontal="left"/>
    </xf>
    <xf numFmtId="3" fontId="11" fillId="2" borderId="0" xfId="0" applyNumberFormat="1" applyFont="1" applyFill="1" applyBorder="1" applyAlignment="1">
      <alignment horizontal="right" wrapText="1"/>
    </xf>
    <xf numFmtId="3" fontId="11" fillId="2" borderId="6" xfId="0" applyNumberFormat="1" applyFont="1" applyFill="1" applyBorder="1" applyAlignment="1">
      <alignment horizontal="right" wrapText="1"/>
    </xf>
    <xf numFmtId="168" fontId="30" fillId="0" borderId="0" xfId="1" applyFont="1" applyFill="1" applyAlignment="1">
      <alignment horizontal="center" vertical="top"/>
    </xf>
    <xf numFmtId="0" fontId="11" fillId="7" borderId="0" xfId="0" applyFont="1" applyFill="1" applyAlignment="1">
      <alignment horizontal="center" vertical="center"/>
    </xf>
    <xf numFmtId="0" fontId="31" fillId="7" borderId="0" xfId="0" applyFont="1" applyFill="1" applyAlignment="1">
      <alignment horizontal="center" vertical="center"/>
    </xf>
    <xf numFmtId="0" fontId="11" fillId="7" borderId="0" xfId="0" applyFont="1" applyFill="1" applyAlignment="1">
      <alignment vertical="center"/>
    </xf>
    <xf numFmtId="0" fontId="0" fillId="0" borderId="0" xfId="0" applyAlignment="1">
      <alignment vertical="center"/>
    </xf>
    <xf numFmtId="0" fontId="38" fillId="3" borderId="0" xfId="0" applyFont="1" applyFill="1" applyBorder="1"/>
    <xf numFmtId="10" fontId="43" fillId="3" borderId="0" xfId="10" applyNumberFormat="1" applyFont="1" applyFill="1"/>
    <xf numFmtId="173" fontId="43" fillId="3" borderId="0" xfId="11" applyNumberFormat="1" applyFont="1" applyFill="1"/>
    <xf numFmtId="0" fontId="0" fillId="0" borderId="0" xfId="0" applyFill="1"/>
    <xf numFmtId="10" fontId="43" fillId="3" borderId="23" xfId="10" applyNumberFormat="1" applyFont="1" applyFill="1" applyBorder="1"/>
    <xf numFmtId="10" fontId="42" fillId="3" borderId="0" xfId="10" applyNumberFormat="1" applyFont="1" applyFill="1" applyBorder="1" applyAlignment="1">
      <alignment horizontal="right"/>
    </xf>
    <xf numFmtId="3" fontId="43" fillId="3" borderId="21" xfId="11" applyNumberFormat="1" applyFont="1" applyFill="1" applyBorder="1" applyAlignment="1">
      <alignment horizontal="right"/>
    </xf>
    <xf numFmtId="3" fontId="43" fillId="3" borderId="21" xfId="11" applyNumberFormat="1" applyFont="1" applyFill="1" applyBorder="1"/>
    <xf numFmtId="0" fontId="13" fillId="3" borderId="0" xfId="12" applyFont="1" applyFill="1" applyBorder="1"/>
    <xf numFmtId="0" fontId="2" fillId="0" borderId="0" xfId="12"/>
    <xf numFmtId="0" fontId="43" fillId="3" borderId="0" xfId="12" applyFont="1" applyFill="1" applyAlignment="1">
      <alignment horizontal="left"/>
    </xf>
    <xf numFmtId="14" fontId="51" fillId="3" borderId="0" xfId="12" quotePrefix="1" applyNumberFormat="1" applyFont="1" applyFill="1" applyAlignment="1">
      <alignment horizontal="left" vertical="center"/>
    </xf>
    <xf numFmtId="0" fontId="51" fillId="3" borderId="0" xfId="12" applyFont="1" applyFill="1" applyAlignment="1"/>
    <xf numFmtId="0" fontId="43" fillId="3" borderId="0" xfId="12" applyFont="1" applyFill="1" applyAlignment="1"/>
    <xf numFmtId="0" fontId="43" fillId="3" borderId="0" xfId="12" applyFont="1" applyFill="1"/>
    <xf numFmtId="0" fontId="51" fillId="3" borderId="0" xfId="12" applyFont="1" applyFill="1" applyBorder="1" applyAlignment="1">
      <alignment horizontal="center" wrapText="1"/>
    </xf>
    <xf numFmtId="0" fontId="51" fillId="3" borderId="0" xfId="12" applyFont="1" applyFill="1" applyBorder="1" applyAlignment="1">
      <alignment horizontal="center"/>
    </xf>
    <xf numFmtId="0" fontId="51" fillId="3" borderId="0" xfId="12" applyFont="1" applyFill="1" applyBorder="1" applyAlignment="1"/>
    <xf numFmtId="0" fontId="51" fillId="3" borderId="0" xfId="12" applyFont="1" applyFill="1" applyBorder="1" applyAlignment="1">
      <alignment wrapText="1"/>
    </xf>
    <xf numFmtId="0" fontId="38" fillId="3" borderId="14" xfId="12" applyFont="1" applyFill="1" applyBorder="1" applyAlignment="1">
      <alignment wrapText="1"/>
    </xf>
    <xf numFmtId="0" fontId="39" fillId="3" borderId="20" xfId="12" applyFont="1" applyFill="1" applyBorder="1" applyAlignment="1">
      <alignment wrapText="1"/>
    </xf>
    <xf numFmtId="0" fontId="39" fillId="3" borderId="22" xfId="12" applyFont="1" applyFill="1" applyBorder="1" applyAlignment="1">
      <alignment wrapText="1"/>
    </xf>
    <xf numFmtId="0" fontId="39" fillId="3" borderId="14" xfId="12" applyFont="1" applyFill="1" applyBorder="1" applyAlignment="1">
      <alignment wrapText="1"/>
    </xf>
    <xf numFmtId="0" fontId="38" fillId="3" borderId="20" xfId="12" applyFont="1" applyFill="1" applyBorder="1" applyAlignment="1">
      <alignment wrapText="1"/>
    </xf>
    <xf numFmtId="0" fontId="38" fillId="3" borderId="22" xfId="12" applyFont="1" applyFill="1" applyBorder="1" applyAlignment="1">
      <alignment wrapText="1"/>
    </xf>
    <xf numFmtId="0" fontId="43" fillId="3" borderId="0" xfId="12" applyFont="1" applyFill="1" applyBorder="1" applyAlignment="1">
      <alignment horizontal="left" vertical="center"/>
    </xf>
    <xf numFmtId="3" fontId="43" fillId="3" borderId="21" xfId="12" applyNumberFormat="1" applyFont="1" applyFill="1" applyBorder="1" applyAlignment="1">
      <alignment horizontal="right"/>
    </xf>
    <xf numFmtId="3" fontId="43" fillId="3" borderId="21" xfId="12" applyNumberFormat="1" applyFont="1" applyFill="1" applyBorder="1"/>
    <xf numFmtId="10" fontId="43" fillId="3" borderId="0" xfId="12" applyNumberFormat="1" applyFont="1" applyFill="1" applyBorder="1"/>
    <xf numFmtId="0" fontId="2" fillId="0" borderId="21" xfId="12" applyBorder="1"/>
    <xf numFmtId="0" fontId="2" fillId="0" borderId="0" xfId="12" applyBorder="1"/>
    <xf numFmtId="0" fontId="51" fillId="3" borderId="0" xfId="12" applyFont="1" applyFill="1" applyAlignment="1">
      <alignment horizontal="left" vertical="center"/>
    </xf>
    <xf numFmtId="3" fontId="42" fillId="3" borderId="21" xfId="12" applyNumberFormat="1" applyFont="1" applyFill="1" applyBorder="1" applyAlignment="1">
      <alignment horizontal="right"/>
    </xf>
    <xf numFmtId="173" fontId="42" fillId="3" borderId="23" xfId="12" applyNumberFormat="1" applyFont="1" applyFill="1" applyBorder="1" applyAlignment="1">
      <alignment horizontal="right"/>
    </xf>
    <xf numFmtId="0" fontId="31" fillId="0" borderId="21" xfId="12" applyFont="1" applyBorder="1"/>
    <xf numFmtId="0" fontId="31" fillId="0" borderId="0" xfId="12" applyFont="1"/>
    <xf numFmtId="0" fontId="43" fillId="3" borderId="0" xfId="12" applyFont="1" applyFill="1" applyAlignment="1">
      <alignment horizontal="left" vertical="center"/>
    </xf>
    <xf numFmtId="0" fontId="43" fillId="3" borderId="0" xfId="12" applyFont="1" applyFill="1" applyAlignment="1">
      <alignment horizontal="right"/>
    </xf>
    <xf numFmtId="0" fontId="38" fillId="3" borderId="14" xfId="12" applyFont="1" applyFill="1" applyBorder="1" applyAlignment="1"/>
    <xf numFmtId="3" fontId="43" fillId="3" borderId="0" xfId="12" applyNumberFormat="1" applyFont="1" applyFill="1" applyAlignment="1">
      <alignment horizontal="right"/>
    </xf>
    <xf numFmtId="3" fontId="43" fillId="3" borderId="0" xfId="12" applyNumberFormat="1" applyFont="1" applyFill="1"/>
    <xf numFmtId="0" fontId="38" fillId="3" borderId="0" xfId="12" applyFont="1" applyFill="1" applyBorder="1" applyAlignment="1"/>
    <xf numFmtId="0" fontId="25" fillId="2" borderId="0" xfId="12" applyFont="1" applyFill="1"/>
    <xf numFmtId="0" fontId="25" fillId="5" borderId="0" xfId="12" applyFont="1" applyFill="1"/>
    <xf numFmtId="0" fontId="25" fillId="0" borderId="0" xfId="12" applyFont="1" applyFill="1"/>
  </cellXfs>
  <cellStyles count="18">
    <cellStyle name="EY0dp" xfId="1"/>
    <cellStyle name="EYColumnHeading" xfId="2"/>
    <cellStyle name="EYnumber" xfId="3"/>
    <cellStyle name="EYSheetHeader1" xfId="4"/>
    <cellStyle name="EYtext" xfId="5"/>
    <cellStyle name="greyed 2" xfId="14"/>
    <cellStyle name="Hyperkobling" xfId="17" builtinId="8"/>
    <cellStyle name="Komma" xfId="11" builtinId="3"/>
    <cellStyle name="Komma 2" xfId="13"/>
    <cellStyle name="Normal" xfId="0" builtinId="0"/>
    <cellStyle name="Normal 2" xfId="12"/>
    <cellStyle name="Normal_Eksempelregnskap Sparebank 1 Gruppen 20051207" xfId="6"/>
    <cellStyle name="Normal_Note 15" xfId="7"/>
    <cellStyle name="Normal_Transaction Foundations Workbook" xfId="8"/>
    <cellStyle name="Normal_Verdipapirnote og derivatnote" xfId="9"/>
    <cellStyle name="Prosent" xfId="10" builtinId="5"/>
    <cellStyle name="Prosent 2" xfId="15"/>
    <cellStyle name="Prosent 3" xfId="16"/>
  </cellStyles>
  <dxfs count="4">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35"/>
  <sheetViews>
    <sheetView showGridLines="0" tabSelected="1" zoomScale="90" zoomScaleNormal="90" workbookViewId="0">
      <selection activeCell="B33" sqref="B33"/>
    </sheetView>
  </sheetViews>
  <sheetFormatPr baseColWidth="10" defaultColWidth="11" defaultRowHeight="12.75" x14ac:dyDescent="0.2"/>
  <cols>
    <col min="1" max="1" width="9.625" style="298" customWidth="1"/>
    <col min="2" max="2" width="137" style="298" customWidth="1"/>
    <col min="3" max="3" width="17.25" style="298" customWidth="1"/>
    <col min="4" max="4" width="18.875" style="298" customWidth="1"/>
    <col min="5" max="5" width="20.625" style="298" customWidth="1"/>
    <col min="6" max="9" width="11" style="671"/>
    <col min="66" max="16384" width="11" style="298"/>
  </cols>
  <sheetData>
    <row r="1" spans="1:5" ht="23.25" x14ac:dyDescent="0.35">
      <c r="A1" s="288" t="s">
        <v>183</v>
      </c>
      <c r="B1" s="289"/>
      <c r="C1" s="289"/>
      <c r="D1" s="289"/>
      <c r="E1" s="290"/>
    </row>
    <row r="2" spans="1:5" x14ac:dyDescent="0.2">
      <c r="A2" s="291" t="s">
        <v>184</v>
      </c>
      <c r="B2" s="292" t="s">
        <v>185</v>
      </c>
      <c r="C2" s="293" t="s">
        <v>186</v>
      </c>
      <c r="D2" s="293" t="s">
        <v>187</v>
      </c>
      <c r="E2" s="293"/>
    </row>
    <row r="3" spans="1:5" ht="15" x14ac:dyDescent="0.25">
      <c r="A3" s="299"/>
      <c r="B3" s="296"/>
      <c r="C3" s="300"/>
      <c r="D3" s="300"/>
      <c r="E3" s="300"/>
    </row>
    <row r="4" spans="1:5" x14ac:dyDescent="0.2">
      <c r="A4" s="614">
        <v>1</v>
      </c>
      <c r="B4" s="302" t="s">
        <v>208</v>
      </c>
      <c r="C4" s="301">
        <v>56</v>
      </c>
      <c r="D4" s="301" t="s">
        <v>189</v>
      </c>
      <c r="E4" s="301"/>
    </row>
    <row r="5" spans="1:5" x14ac:dyDescent="0.2">
      <c r="A5" s="615">
        <v>2</v>
      </c>
      <c r="B5" s="296" t="s">
        <v>211</v>
      </c>
      <c r="C5" s="297">
        <v>57</v>
      </c>
      <c r="D5" s="297" t="s">
        <v>189</v>
      </c>
      <c r="E5" s="297"/>
    </row>
    <row r="6" spans="1:5" x14ac:dyDescent="0.2">
      <c r="A6" s="614">
        <v>3</v>
      </c>
      <c r="B6" s="302" t="s">
        <v>209</v>
      </c>
      <c r="C6" s="301">
        <v>58</v>
      </c>
      <c r="D6" s="301" t="s">
        <v>189</v>
      </c>
      <c r="E6" s="301"/>
    </row>
    <row r="7" spans="1:5" x14ac:dyDescent="0.2">
      <c r="A7" s="615">
        <v>4</v>
      </c>
      <c r="B7" s="296" t="s">
        <v>210</v>
      </c>
      <c r="C7" s="297">
        <v>59</v>
      </c>
      <c r="D7" s="297" t="s">
        <v>189</v>
      </c>
      <c r="E7" s="297"/>
    </row>
    <row r="8" spans="1:5" x14ac:dyDescent="0.2">
      <c r="A8" s="614">
        <v>5</v>
      </c>
      <c r="B8" s="302" t="s">
        <v>274</v>
      </c>
      <c r="C8" s="301">
        <v>37</v>
      </c>
      <c r="D8" s="301" t="s">
        <v>189</v>
      </c>
      <c r="E8" s="301"/>
    </row>
    <row r="9" spans="1:5" x14ac:dyDescent="0.2">
      <c r="A9" s="615">
        <v>6</v>
      </c>
      <c r="B9" s="298" t="s">
        <v>275</v>
      </c>
      <c r="C9" s="297">
        <v>42</v>
      </c>
      <c r="D9" s="297" t="s">
        <v>189</v>
      </c>
      <c r="E9" s="297"/>
    </row>
    <row r="10" spans="1:5" x14ac:dyDescent="0.2">
      <c r="A10" s="614">
        <v>7</v>
      </c>
      <c r="B10" s="302" t="s">
        <v>753</v>
      </c>
      <c r="C10" s="301">
        <v>59</v>
      </c>
      <c r="D10" s="301" t="s">
        <v>188</v>
      </c>
      <c r="E10" s="301"/>
    </row>
    <row r="11" spans="1:5" x14ac:dyDescent="0.2">
      <c r="A11" s="615">
        <v>8</v>
      </c>
      <c r="B11" s="296" t="s">
        <v>212</v>
      </c>
      <c r="C11" s="297">
        <v>60</v>
      </c>
      <c r="D11" s="297" t="s">
        <v>188</v>
      </c>
      <c r="E11" s="297"/>
    </row>
    <row r="12" spans="1:5" x14ac:dyDescent="0.2">
      <c r="A12" s="614">
        <v>9</v>
      </c>
      <c r="B12" s="302" t="s">
        <v>224</v>
      </c>
      <c r="C12" s="301">
        <v>61</v>
      </c>
      <c r="D12" s="301" t="s">
        <v>188</v>
      </c>
      <c r="E12" s="301"/>
    </row>
    <row r="13" spans="1:5" x14ac:dyDescent="0.2">
      <c r="A13" s="615">
        <v>10</v>
      </c>
      <c r="B13" s="303" t="s">
        <v>213</v>
      </c>
      <c r="C13" s="297">
        <v>62</v>
      </c>
      <c r="D13" s="297" t="s">
        <v>188</v>
      </c>
      <c r="E13" s="297"/>
    </row>
    <row r="14" spans="1:5" x14ac:dyDescent="0.2">
      <c r="A14" s="614">
        <v>11</v>
      </c>
      <c r="B14" s="302" t="s">
        <v>214</v>
      </c>
      <c r="C14" s="301">
        <v>63</v>
      </c>
      <c r="D14" s="301" t="s">
        <v>188</v>
      </c>
      <c r="E14" s="301"/>
    </row>
    <row r="15" spans="1:5" x14ac:dyDescent="0.2">
      <c r="A15" s="615">
        <v>12</v>
      </c>
      <c r="B15" s="296" t="s">
        <v>215</v>
      </c>
      <c r="C15" s="300">
        <v>64</v>
      </c>
      <c r="D15" s="297" t="s">
        <v>189</v>
      </c>
      <c r="E15" s="297"/>
    </row>
    <row r="16" spans="1:5" x14ac:dyDescent="0.2">
      <c r="A16" s="614">
        <v>13</v>
      </c>
      <c r="B16" s="302" t="s">
        <v>754</v>
      </c>
      <c r="C16" s="304">
        <v>65</v>
      </c>
      <c r="D16" s="301" t="s">
        <v>188</v>
      </c>
      <c r="E16" s="301"/>
    </row>
    <row r="17" spans="1:65" x14ac:dyDescent="0.2">
      <c r="A17" s="615">
        <v>14</v>
      </c>
      <c r="B17" s="296" t="s">
        <v>225</v>
      </c>
      <c r="C17" s="300">
        <v>65</v>
      </c>
      <c r="D17" s="300" t="s">
        <v>188</v>
      </c>
      <c r="E17" s="297"/>
    </row>
    <row r="18" spans="1:65" x14ac:dyDescent="0.2">
      <c r="A18" s="614">
        <v>15</v>
      </c>
      <c r="B18" s="302" t="s">
        <v>216</v>
      </c>
      <c r="C18" s="304">
        <v>66</v>
      </c>
      <c r="D18" s="304" t="s">
        <v>188</v>
      </c>
      <c r="E18" s="301"/>
    </row>
    <row r="19" spans="1:65" x14ac:dyDescent="0.2">
      <c r="A19" s="615">
        <v>16</v>
      </c>
      <c r="B19" s="296" t="s">
        <v>751</v>
      </c>
      <c r="C19" s="300">
        <v>67</v>
      </c>
      <c r="D19" s="300" t="s">
        <v>188</v>
      </c>
      <c r="E19" s="297"/>
    </row>
    <row r="20" spans="1:65" x14ac:dyDescent="0.2">
      <c r="A20" s="614">
        <v>17</v>
      </c>
      <c r="B20" s="302" t="s">
        <v>694</v>
      </c>
      <c r="C20" s="304">
        <v>71</v>
      </c>
      <c r="D20" s="304" t="s">
        <v>188</v>
      </c>
      <c r="E20" s="301"/>
    </row>
    <row r="21" spans="1:65" x14ac:dyDescent="0.2">
      <c r="A21" s="615">
        <v>18</v>
      </c>
      <c r="B21" s="710" t="s">
        <v>692</v>
      </c>
      <c r="C21" s="300">
        <v>72</v>
      </c>
      <c r="D21" s="300" t="s">
        <v>188</v>
      </c>
      <c r="E21" s="297"/>
    </row>
    <row r="22" spans="1:65" x14ac:dyDescent="0.2">
      <c r="A22" s="614">
        <v>19</v>
      </c>
      <c r="B22" s="711" t="s">
        <v>695</v>
      </c>
      <c r="C22" s="304">
        <v>74</v>
      </c>
      <c r="D22" s="304" t="s">
        <v>188</v>
      </c>
      <c r="E22" s="301"/>
    </row>
    <row r="23" spans="1:65" s="621" customFormat="1" x14ac:dyDescent="0.2">
      <c r="A23" s="616">
        <v>20</v>
      </c>
      <c r="B23" s="712" t="s">
        <v>866</v>
      </c>
      <c r="C23" s="508">
        <v>74</v>
      </c>
      <c r="D23" s="508" t="s">
        <v>188</v>
      </c>
      <c r="E23" s="506"/>
      <c r="F23" s="671"/>
      <c r="G23" s="671"/>
      <c r="H23" s="671"/>
      <c r="I23" s="671"/>
      <c r="J23"/>
      <c r="K23"/>
      <c r="L23"/>
      <c r="M23"/>
      <c r="N23"/>
      <c r="O23"/>
      <c r="P23"/>
      <c r="Q23"/>
      <c r="R23"/>
      <c r="S23"/>
      <c r="T23"/>
      <c r="U23"/>
      <c r="V23"/>
      <c r="W23"/>
      <c r="X23"/>
      <c r="Y23"/>
      <c r="Z23"/>
      <c r="AA23"/>
      <c r="AB23"/>
      <c r="AC23"/>
      <c r="AD23"/>
      <c r="AE23"/>
      <c r="AF23"/>
      <c r="AG23"/>
      <c r="AH23"/>
      <c r="AI23"/>
      <c r="AJ23"/>
      <c r="AK23"/>
      <c r="AL23"/>
      <c r="AM23"/>
      <c r="AN23"/>
      <c r="AO23"/>
      <c r="AP23"/>
      <c r="AQ23"/>
      <c r="AR23"/>
      <c r="AS23"/>
      <c r="AT23"/>
      <c r="AU23"/>
      <c r="AV23"/>
      <c r="AW23"/>
      <c r="AX23"/>
      <c r="AY23"/>
      <c r="AZ23"/>
      <c r="BA23"/>
      <c r="BB23"/>
      <c r="BC23"/>
      <c r="BD23"/>
      <c r="BE23"/>
      <c r="BF23"/>
      <c r="BG23"/>
      <c r="BH23"/>
      <c r="BI23"/>
      <c r="BJ23"/>
      <c r="BK23"/>
      <c r="BL23"/>
      <c r="BM23"/>
    </row>
    <row r="24" spans="1:65" x14ac:dyDescent="0.2">
      <c r="A24" s="614">
        <v>21</v>
      </c>
      <c r="B24" s="302" t="s">
        <v>217</v>
      </c>
      <c r="C24" s="304">
        <v>75</v>
      </c>
      <c r="D24" s="304" t="s">
        <v>188</v>
      </c>
      <c r="E24" s="301"/>
    </row>
    <row r="25" spans="1:65" s="621" customFormat="1" x14ac:dyDescent="0.2">
      <c r="A25" s="616">
        <v>22</v>
      </c>
      <c r="B25" s="507" t="s">
        <v>218</v>
      </c>
      <c r="C25" s="508">
        <v>75</v>
      </c>
      <c r="D25" s="508" t="s">
        <v>188</v>
      </c>
      <c r="E25" s="506"/>
      <c r="F25" s="671"/>
      <c r="G25" s="671"/>
      <c r="H25" s="671"/>
      <c r="I25" s="671"/>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row>
    <row r="26" spans="1:65" x14ac:dyDescent="0.2">
      <c r="A26" s="614">
        <v>23</v>
      </c>
      <c r="B26" s="302" t="s">
        <v>219</v>
      </c>
      <c r="C26" s="304">
        <v>76</v>
      </c>
      <c r="D26" s="304" t="s">
        <v>188</v>
      </c>
      <c r="E26" s="301"/>
    </row>
    <row r="27" spans="1:65" s="621" customFormat="1" x14ac:dyDescent="0.2">
      <c r="A27" s="616">
        <v>24</v>
      </c>
      <c r="B27" s="507" t="s">
        <v>201</v>
      </c>
      <c r="C27" s="508">
        <v>76</v>
      </c>
      <c r="D27" s="508" t="s">
        <v>188</v>
      </c>
      <c r="E27" s="506"/>
      <c r="F27" s="671"/>
      <c r="G27" s="671"/>
      <c r="H27" s="671"/>
      <c r="I27" s="671"/>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row>
    <row r="28" spans="1:65" x14ac:dyDescent="0.2">
      <c r="A28" s="614">
        <v>25</v>
      </c>
      <c r="B28" s="302" t="s">
        <v>202</v>
      </c>
      <c r="C28" s="304">
        <v>77</v>
      </c>
      <c r="D28" s="304" t="s">
        <v>188</v>
      </c>
      <c r="E28" s="301"/>
    </row>
    <row r="29" spans="1:65" s="621" customFormat="1" x14ac:dyDescent="0.2">
      <c r="A29" s="616">
        <v>26</v>
      </c>
      <c r="B29" s="507" t="s">
        <v>220</v>
      </c>
      <c r="C29" s="508">
        <v>77</v>
      </c>
      <c r="D29" s="508" t="s">
        <v>188</v>
      </c>
      <c r="E29" s="506"/>
      <c r="F29" s="671"/>
      <c r="G29" s="671"/>
      <c r="H29" s="671"/>
      <c r="I29" s="671"/>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row>
    <row r="30" spans="1:65" x14ac:dyDescent="0.2">
      <c r="A30" s="614">
        <v>27</v>
      </c>
      <c r="B30" s="302" t="s">
        <v>221</v>
      </c>
      <c r="C30" s="304">
        <v>77</v>
      </c>
      <c r="D30" s="304" t="s">
        <v>188</v>
      </c>
      <c r="E30" s="304"/>
    </row>
    <row r="31" spans="1:65" x14ac:dyDescent="0.2">
      <c r="A31" s="616">
        <v>28</v>
      </c>
      <c r="B31" s="507" t="s">
        <v>641</v>
      </c>
      <c r="C31" s="508"/>
      <c r="D31" s="508" t="s">
        <v>189</v>
      </c>
      <c r="E31" s="506"/>
    </row>
    <row r="32" spans="1:65" s="621" customFormat="1" ht="12.75" customHeight="1" x14ac:dyDescent="0.2">
      <c r="A32" s="614">
        <v>29</v>
      </c>
      <c r="B32" s="302" t="s">
        <v>759</v>
      </c>
      <c r="C32" s="304"/>
      <c r="D32" s="304" t="s">
        <v>189</v>
      </c>
      <c r="E32" s="304"/>
      <c r="F32" s="671"/>
      <c r="G32" s="671"/>
      <c r="H32" s="671"/>
      <c r="I32" s="671"/>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row>
    <row r="33" spans="1:65" x14ac:dyDescent="0.2">
      <c r="A33" s="616">
        <v>30</v>
      </c>
      <c r="B33" s="507" t="s">
        <v>655</v>
      </c>
      <c r="C33" s="508"/>
      <c r="D33" s="508" t="s">
        <v>189</v>
      </c>
      <c r="E33" s="506"/>
    </row>
    <row r="34" spans="1:65" s="621" customFormat="1" x14ac:dyDescent="0.2">
      <c r="A34" s="614">
        <v>31</v>
      </c>
      <c r="B34" s="302" t="s">
        <v>633</v>
      </c>
      <c r="C34" s="304"/>
      <c r="D34" s="304" t="s">
        <v>189</v>
      </c>
      <c r="E34" s="304"/>
      <c r="F34" s="507"/>
      <c r="G34" s="508"/>
      <c r="H34" s="508"/>
      <c r="I34" s="508"/>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row>
    <row r="35" spans="1:65" s="621" customFormat="1" ht="12.75" customHeight="1" x14ac:dyDescent="0.2">
      <c r="A35" s="616">
        <v>32</v>
      </c>
      <c r="B35" s="507" t="s">
        <v>895</v>
      </c>
      <c r="C35" s="508"/>
      <c r="D35" s="508" t="s">
        <v>189</v>
      </c>
      <c r="E35" s="506"/>
      <c r="F35" s="671"/>
      <c r="G35" s="671"/>
      <c r="H35" s="671"/>
      <c r="I35" s="671"/>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row>
  </sheetData>
  <phoneticPr fontId="9" type="noConversion"/>
  <hyperlinks>
    <hyperlink ref="A4" location="'1'!A1" display="'1'!A1"/>
    <hyperlink ref="A5" location="'2'!A1" display="'2'!A1"/>
    <hyperlink ref="A6" location="'3'!A1" display="'3'!A1"/>
    <hyperlink ref="A7" location="'4'!A1" display="'4'!A1"/>
    <hyperlink ref="A8" location="'5'!A1" display="'5'!A1"/>
    <hyperlink ref="A9" location="'6'!A1" display="'6'!A1"/>
    <hyperlink ref="A10" location="'7'!A1" display="'7'!A1"/>
    <hyperlink ref="A11" location="'8'!A1" display="'8'!A1"/>
    <hyperlink ref="A12" location="'9'!A1" display="'9'!A1"/>
    <hyperlink ref="A13" location="'10'!A1" display="'10'!A1"/>
    <hyperlink ref="A14" location="'11'!A1" display="'11'!A1"/>
    <hyperlink ref="A15" location="'12'!A1" display="'12'!A1"/>
    <hyperlink ref="A16" location="'13'!A1" display="'13'!A1"/>
    <hyperlink ref="A17" location="'14'!A1" display="'14'!A1"/>
    <hyperlink ref="A18" location="'15'!A1" display="'15'!A1"/>
    <hyperlink ref="A19" location="'16'!A1" display="'16'!A1"/>
    <hyperlink ref="A20" location="'17'!A1" display="'17'!A1"/>
    <hyperlink ref="A21" location="'18'!A1" display="'18'!A1"/>
    <hyperlink ref="A22" location="'19'!A1" display="'19'!A1"/>
    <hyperlink ref="A24" location="'21'!A1" display="'21'!A1"/>
    <hyperlink ref="A25" location="'22'!A1" display="'22'!A1"/>
    <hyperlink ref="A26" location="'23'!A1" display="'23'!A1"/>
    <hyperlink ref="A27" location="'24'!A1" display="'24'!A1"/>
    <hyperlink ref="A28" location="'25'!A1" display="'25'!A1"/>
    <hyperlink ref="A29" location="'26'!A1" display="'26'!A1"/>
    <hyperlink ref="A30" location="'27'!A1" display="'27'!A1"/>
    <hyperlink ref="A31" location="'28'!A1" display="'28'!A1"/>
    <hyperlink ref="A32" location="'29'!A1" display="'29'!A1"/>
    <hyperlink ref="A33" location="'30'!A1" display="'30'!A1"/>
    <hyperlink ref="A34" location="'31'!A1" display="'31'!A1"/>
    <hyperlink ref="A23" location="'20'!A1" display="'20'!A1"/>
    <hyperlink ref="A35" location="'32'!A1" display="'32'!A1"/>
  </hyperlinks>
  <pageMargins left="0.70866141732283472" right="0.70866141732283472" top="0.78740157480314965" bottom="0.78740157480314965" header="0.31496062992125984" footer="0.31496062992125984"/>
  <pageSetup paperSize="9" scale="57"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4">
    <pageSetUpPr fitToPage="1"/>
  </sheetPr>
  <dimension ref="A1:F41"/>
  <sheetViews>
    <sheetView showGridLines="0" workbookViewId="0">
      <selection activeCell="B16" sqref="B16"/>
    </sheetView>
  </sheetViews>
  <sheetFormatPr baseColWidth="10" defaultColWidth="11" defaultRowHeight="12" x14ac:dyDescent="0.2"/>
  <cols>
    <col min="1" max="1" width="24" style="337" customWidth="1"/>
    <col min="2" max="2" width="22.375" style="337" customWidth="1"/>
    <col min="3" max="3" width="27.875" style="337" customWidth="1"/>
    <col min="4" max="4" width="11" style="21"/>
    <col min="5" max="5" width="15.625" style="21" customWidth="1"/>
    <col min="6" max="16384" width="11" style="21"/>
  </cols>
  <sheetData>
    <row r="1" spans="1:3" ht="42.75" customHeight="1" x14ac:dyDescent="0.2">
      <c r="A1" s="638" t="s">
        <v>195</v>
      </c>
      <c r="B1" s="638"/>
      <c r="C1" s="638"/>
    </row>
    <row r="2" spans="1:3" x14ac:dyDescent="0.2">
      <c r="A2" s="167" t="s">
        <v>157</v>
      </c>
      <c r="B2" s="338"/>
      <c r="C2" s="338"/>
    </row>
    <row r="3" spans="1:3" s="371" customFormat="1" x14ac:dyDescent="0.2">
      <c r="A3" s="167"/>
      <c r="B3" s="338"/>
      <c r="C3" s="338"/>
    </row>
    <row r="4" spans="1:3" s="371" customFormat="1" ht="24.75" thickBot="1" x14ac:dyDescent="0.25">
      <c r="A4" s="582">
        <v>2016</v>
      </c>
      <c r="B4" s="364" t="s">
        <v>181</v>
      </c>
      <c r="C4" s="168" t="s">
        <v>182</v>
      </c>
    </row>
    <row r="5" spans="1:3" s="371" customFormat="1" x14ac:dyDescent="0.2">
      <c r="A5" s="17" t="s">
        <v>23</v>
      </c>
      <c r="B5" s="591">
        <v>85426</v>
      </c>
      <c r="C5" s="591">
        <f>+(B5+B19)/2</f>
        <v>87757</v>
      </c>
    </row>
    <row r="6" spans="1:3" s="371" customFormat="1" x14ac:dyDescent="0.2">
      <c r="A6" s="17" t="s">
        <v>24</v>
      </c>
      <c r="B6" s="591">
        <v>103084</v>
      </c>
      <c r="C6" s="591">
        <f>+(B6+B20)/2</f>
        <v>99493</v>
      </c>
    </row>
    <row r="7" spans="1:3" s="371" customFormat="1" x14ac:dyDescent="0.2">
      <c r="A7" s="94" t="s">
        <v>25</v>
      </c>
      <c r="B7" s="536">
        <f>SUM(B5:B6)</f>
        <v>188510</v>
      </c>
      <c r="C7" s="536">
        <f>SUM(C5:C6)</f>
        <v>187250</v>
      </c>
    </row>
    <row r="8" spans="1:3" s="371" customFormat="1" x14ac:dyDescent="0.2">
      <c r="A8" s="371" t="s">
        <v>26</v>
      </c>
      <c r="B8" s="78">
        <v>-590</v>
      </c>
      <c r="C8" s="592">
        <f>+(B8+B22)/2</f>
        <v>-452.5</v>
      </c>
    </row>
    <row r="9" spans="1:3" s="371" customFormat="1" x14ac:dyDescent="0.2">
      <c r="A9" s="17" t="s">
        <v>27</v>
      </c>
      <c r="B9" s="592">
        <v>-676</v>
      </c>
      <c r="C9" s="592">
        <f>+(B9+B23)/2</f>
        <v>-597</v>
      </c>
    </row>
    <row r="10" spans="1:3" s="371" customFormat="1" x14ac:dyDescent="0.2">
      <c r="A10" s="17" t="s">
        <v>144</v>
      </c>
      <c r="B10" s="591">
        <v>-5</v>
      </c>
      <c r="C10" s="592">
        <f>+(B10+B24)/2</f>
        <v>-4</v>
      </c>
    </row>
    <row r="11" spans="1:3" s="371" customFormat="1" x14ac:dyDescent="0.2">
      <c r="A11" s="94" t="s">
        <v>28</v>
      </c>
      <c r="B11" s="399">
        <f>+B7+B8+B9+B10</f>
        <v>187239</v>
      </c>
      <c r="C11" s="399">
        <f>SUM(C7:C10)</f>
        <v>186196.5</v>
      </c>
    </row>
    <row r="12" spans="1:3" s="371" customFormat="1" x14ac:dyDescent="0.2">
      <c r="A12" s="17"/>
      <c r="B12" s="398"/>
      <c r="C12" s="398"/>
    </row>
    <row r="13" spans="1:3" s="371" customFormat="1" x14ac:dyDescent="0.2">
      <c r="A13" s="17" t="s">
        <v>29</v>
      </c>
      <c r="B13" s="592">
        <v>889</v>
      </c>
      <c r="C13" s="592">
        <f>+(B13+B27)/2</f>
        <v>808.5</v>
      </c>
    </row>
    <row r="14" spans="1:3" s="371" customFormat="1" x14ac:dyDescent="0.2">
      <c r="A14" s="17" t="s">
        <v>30</v>
      </c>
      <c r="B14" s="592">
        <v>4334</v>
      </c>
      <c r="C14" s="592">
        <f>+(B14+B28)/2</f>
        <v>3659</v>
      </c>
    </row>
    <row r="15" spans="1:3" s="371" customFormat="1" x14ac:dyDescent="0.2">
      <c r="A15" s="94" t="s">
        <v>31</v>
      </c>
      <c r="B15" s="399">
        <f>SUM(B11:B14)</f>
        <v>192462</v>
      </c>
      <c r="C15" s="399">
        <f>SUM(C11:C14)</f>
        <v>190664</v>
      </c>
    </row>
    <row r="16" spans="1:3" s="371" customFormat="1" x14ac:dyDescent="0.2">
      <c r="A16" s="16"/>
      <c r="B16" s="398"/>
      <c r="C16" s="398"/>
    </row>
    <row r="17" spans="1:6" s="371" customFormat="1" x14ac:dyDescent="0.2">
      <c r="A17" s="16"/>
      <c r="B17" s="398"/>
      <c r="C17" s="398"/>
    </row>
    <row r="18" spans="1:6" ht="24.75" thickBot="1" x14ac:dyDescent="0.25">
      <c r="A18" s="397">
        <v>2015</v>
      </c>
      <c r="B18" s="364" t="s">
        <v>181</v>
      </c>
      <c r="C18" s="168" t="s">
        <v>182</v>
      </c>
    </row>
    <row r="19" spans="1:6" ht="13.5" customHeight="1" x14ac:dyDescent="0.2">
      <c r="A19" s="17" t="s">
        <v>23</v>
      </c>
      <c r="B19" s="591">
        <v>90088</v>
      </c>
      <c r="C19" s="591">
        <v>88791.5</v>
      </c>
    </row>
    <row r="20" spans="1:6" x14ac:dyDescent="0.2">
      <c r="A20" s="17" t="s">
        <v>24</v>
      </c>
      <c r="B20" s="591">
        <v>95902</v>
      </c>
      <c r="C20" s="591">
        <v>90366.5</v>
      </c>
    </row>
    <row r="21" spans="1:6" x14ac:dyDescent="0.2">
      <c r="A21" s="94" t="s">
        <v>25</v>
      </c>
      <c r="B21" s="536">
        <f>SUM(B19:B20)</f>
        <v>185990</v>
      </c>
      <c r="C21" s="536">
        <f>SUM(C19:C20)</f>
        <v>179158</v>
      </c>
    </row>
    <row r="22" spans="1:6" x14ac:dyDescent="0.2">
      <c r="A22" s="371" t="s">
        <v>26</v>
      </c>
      <c r="B22" s="170">
        <v>-315</v>
      </c>
      <c r="C22" s="398">
        <v>-318.5</v>
      </c>
    </row>
    <row r="23" spans="1:6" x14ac:dyDescent="0.2">
      <c r="A23" s="17" t="s">
        <v>27</v>
      </c>
      <c r="B23" s="398">
        <v>-518</v>
      </c>
      <c r="C23" s="398">
        <v>-448</v>
      </c>
    </row>
    <row r="24" spans="1:6" x14ac:dyDescent="0.2">
      <c r="A24" s="17" t="s">
        <v>144</v>
      </c>
      <c r="B24" s="400">
        <v>-3</v>
      </c>
      <c r="C24" s="398">
        <v>0</v>
      </c>
    </row>
    <row r="25" spans="1:6" x14ac:dyDescent="0.2">
      <c r="A25" s="94" t="s">
        <v>28</v>
      </c>
      <c r="B25" s="399">
        <f>+B21+B22+B23+B24</f>
        <v>185154</v>
      </c>
      <c r="C25" s="399">
        <v>178391.5</v>
      </c>
    </row>
    <row r="26" spans="1:6" x14ac:dyDescent="0.2">
      <c r="A26" s="17"/>
      <c r="B26" s="398"/>
      <c r="C26" s="398"/>
      <c r="F26" s="27"/>
    </row>
    <row r="27" spans="1:6" x14ac:dyDescent="0.2">
      <c r="A27" s="17" t="s">
        <v>29</v>
      </c>
      <c r="B27" s="592">
        <v>728</v>
      </c>
      <c r="C27" s="592">
        <v>1169</v>
      </c>
    </row>
    <row r="28" spans="1:6" x14ac:dyDescent="0.2">
      <c r="A28" s="17" t="s">
        <v>30</v>
      </c>
      <c r="B28" s="592">
        <v>2984</v>
      </c>
      <c r="C28" s="592">
        <v>2603</v>
      </c>
    </row>
    <row r="29" spans="1:6" x14ac:dyDescent="0.2">
      <c r="A29" s="94" t="s">
        <v>31</v>
      </c>
      <c r="B29" s="399">
        <f>SUM(B25:B28)</f>
        <v>188866</v>
      </c>
      <c r="C29" s="399">
        <v>182163.5</v>
      </c>
    </row>
    <row r="30" spans="1:6" x14ac:dyDescent="0.2">
      <c r="A30" s="371"/>
      <c r="B30" s="371"/>
      <c r="C30" s="371"/>
    </row>
    <row r="31" spans="1:6" x14ac:dyDescent="0.2">
      <c r="A31" s="371"/>
      <c r="B31" s="371"/>
      <c r="C31" s="371"/>
    </row>
    <row r="41" spans="1:1" x14ac:dyDescent="0.2">
      <c r="A41" s="173"/>
    </row>
  </sheetData>
  <mergeCells count="1">
    <mergeCell ref="A1:C1"/>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colBreaks count="1" manualBreakCount="1">
    <brk id="1" max="1048575"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6">
    <pageSetUpPr fitToPage="1"/>
  </sheetPr>
  <dimension ref="A1:H37"/>
  <sheetViews>
    <sheetView zoomScaleNormal="100" workbookViewId="0">
      <selection activeCell="G18" sqref="G18"/>
    </sheetView>
  </sheetViews>
  <sheetFormatPr baseColWidth="10" defaultColWidth="11" defaultRowHeight="12" x14ac:dyDescent="0.2"/>
  <cols>
    <col min="1" max="1" width="29.875" style="21" customWidth="1"/>
    <col min="2" max="2" width="2.75" style="21" customWidth="1"/>
    <col min="3" max="3" width="7.625" style="21" customWidth="1"/>
    <col min="4" max="4" width="9.5" style="21" customWidth="1"/>
    <col min="5" max="5" width="7.625" style="21" customWidth="1"/>
    <col min="6" max="6" width="7.625" style="17" customWidth="1"/>
    <col min="7" max="7" width="11" style="21"/>
    <col min="8" max="8" width="21.25" style="21" customWidth="1"/>
    <col min="9" max="16384" width="11" style="21"/>
  </cols>
  <sheetData>
    <row r="1" spans="1:6" x14ac:dyDescent="0.2">
      <c r="A1" s="174" t="s">
        <v>197</v>
      </c>
      <c r="B1" s="342"/>
      <c r="C1" s="347"/>
      <c r="D1" s="342"/>
      <c r="E1" s="342"/>
    </row>
    <row r="2" spans="1:6" s="371" customFormat="1" x14ac:dyDescent="0.2">
      <c r="A2" s="342" t="s">
        <v>157</v>
      </c>
      <c r="B2" s="528"/>
      <c r="C2" s="111"/>
      <c r="D2" s="528"/>
      <c r="E2" s="528"/>
      <c r="F2" s="17"/>
    </row>
    <row r="3" spans="1:6" x14ac:dyDescent="0.2">
      <c r="B3" s="342"/>
      <c r="C3" s="69"/>
      <c r="D3" s="89"/>
      <c r="E3" s="89"/>
    </row>
    <row r="4" spans="1:6" s="371" customFormat="1" ht="36.75" thickBot="1" x14ac:dyDescent="0.25">
      <c r="A4" s="582">
        <v>2016</v>
      </c>
      <c r="B4" s="162"/>
      <c r="C4" s="162" t="s">
        <v>178</v>
      </c>
      <c r="D4" s="364" t="s">
        <v>156</v>
      </c>
      <c r="E4" s="162" t="s">
        <v>7</v>
      </c>
      <c r="F4" s="17"/>
    </row>
    <row r="5" spans="1:6" s="371" customFormat="1" x14ac:dyDescent="0.2">
      <c r="A5" s="371" t="s">
        <v>39</v>
      </c>
      <c r="B5" s="175"/>
      <c r="C5" s="593">
        <v>4549.45</v>
      </c>
      <c r="D5" s="594">
        <v>2544</v>
      </c>
      <c r="E5" s="595">
        <v>7093.45</v>
      </c>
      <c r="F5" s="17"/>
    </row>
    <row r="6" spans="1:6" s="371" customFormat="1" x14ac:dyDescent="0.2">
      <c r="A6" s="371" t="s">
        <v>40</v>
      </c>
      <c r="B6" s="175"/>
      <c r="C6" s="593">
        <v>754.60956805000001</v>
      </c>
      <c r="D6" s="594">
        <v>145</v>
      </c>
      <c r="E6" s="595">
        <v>899.60956805000001</v>
      </c>
      <c r="F6" s="17"/>
    </row>
    <row r="7" spans="1:6" s="371" customFormat="1" x14ac:dyDescent="0.2">
      <c r="A7" s="371" t="s">
        <v>41</v>
      </c>
      <c r="B7" s="175"/>
      <c r="C7" s="593">
        <v>4779.5447706900004</v>
      </c>
      <c r="D7" s="594">
        <v>329</v>
      </c>
      <c r="E7" s="595">
        <v>5108.5447706900004</v>
      </c>
      <c r="F7" s="17"/>
    </row>
    <row r="8" spans="1:6" s="371" customFormat="1" x14ac:dyDescent="0.2">
      <c r="A8" s="371" t="s">
        <v>42</v>
      </c>
      <c r="B8" s="175"/>
      <c r="C8" s="593">
        <v>2913.7711606100011</v>
      </c>
      <c r="D8" s="594">
        <v>1620</v>
      </c>
      <c r="E8" s="595">
        <v>4533.7711606100011</v>
      </c>
      <c r="F8" s="17"/>
    </row>
    <row r="9" spans="1:6" s="371" customFormat="1" x14ac:dyDescent="0.2">
      <c r="A9" s="371" t="s">
        <v>43</v>
      </c>
      <c r="B9" s="175"/>
      <c r="C9" s="593">
        <v>3533.1557375300008</v>
      </c>
      <c r="D9" s="594">
        <v>1794</v>
      </c>
      <c r="E9" s="595">
        <v>5327.1557375300008</v>
      </c>
      <c r="F9" s="17"/>
    </row>
    <row r="10" spans="1:6" s="371" customFormat="1" x14ac:dyDescent="0.2">
      <c r="A10" s="371" t="s">
        <v>44</v>
      </c>
      <c r="B10" s="175"/>
      <c r="C10" s="593">
        <v>2885.1942420399996</v>
      </c>
      <c r="D10" s="594">
        <v>1711</v>
      </c>
      <c r="E10" s="595">
        <v>4596.1942420399992</v>
      </c>
      <c r="F10" s="17"/>
    </row>
    <row r="11" spans="1:6" s="371" customFormat="1" x14ac:dyDescent="0.2">
      <c r="A11" s="371" t="s">
        <v>45</v>
      </c>
      <c r="B11" s="175"/>
      <c r="C11" s="593">
        <v>9765.7491792799974</v>
      </c>
      <c r="D11" s="594">
        <v>276</v>
      </c>
      <c r="E11" s="595">
        <v>10041.749179279997</v>
      </c>
      <c r="F11" s="17"/>
    </row>
    <row r="12" spans="1:6" s="371" customFormat="1" x14ac:dyDescent="0.2">
      <c r="A12" s="371" t="s">
        <v>46</v>
      </c>
      <c r="B12" s="175"/>
      <c r="C12" s="593">
        <v>27268.744084090009</v>
      </c>
      <c r="D12" s="594">
        <v>6086</v>
      </c>
      <c r="E12" s="595">
        <v>33354.744084090009</v>
      </c>
      <c r="F12" s="17"/>
    </row>
    <row r="13" spans="1:6" s="371" customFormat="1" x14ac:dyDescent="0.2">
      <c r="A13" s="371" t="s">
        <v>47</v>
      </c>
      <c r="B13" s="175"/>
      <c r="C13" s="593">
        <v>8440.525104180002</v>
      </c>
      <c r="D13" s="594">
        <v>2193</v>
      </c>
      <c r="E13" s="595">
        <v>10633.525104180002</v>
      </c>
      <c r="F13" s="17"/>
    </row>
    <row r="14" spans="1:6" s="371" customFormat="1" x14ac:dyDescent="0.2">
      <c r="A14" s="17" t="s">
        <v>48</v>
      </c>
      <c r="B14" s="175"/>
      <c r="C14" s="593">
        <v>1897.921</v>
      </c>
      <c r="D14" s="594">
        <v>1939</v>
      </c>
      <c r="E14" s="595">
        <v>3836.9210000000003</v>
      </c>
      <c r="F14" s="17"/>
    </row>
    <row r="15" spans="1:6" s="371" customFormat="1" x14ac:dyDescent="0.2">
      <c r="A15" s="17" t="s">
        <v>844</v>
      </c>
      <c r="B15" s="175"/>
      <c r="C15" s="593">
        <v>-741</v>
      </c>
      <c r="D15" s="594">
        <v>741</v>
      </c>
      <c r="E15" s="595">
        <v>0</v>
      </c>
      <c r="F15" s="17"/>
    </row>
    <row r="16" spans="1:6" s="371" customFormat="1" x14ac:dyDescent="0.2">
      <c r="A16" s="17" t="s">
        <v>749</v>
      </c>
      <c r="B16" s="175"/>
      <c r="C16" s="593">
        <v>419</v>
      </c>
      <c r="D16" s="594">
        <v>-419</v>
      </c>
      <c r="E16" s="595">
        <v>0</v>
      </c>
      <c r="F16" s="17"/>
    </row>
    <row r="17" spans="1:8" s="371" customFormat="1" x14ac:dyDescent="0.2">
      <c r="A17" s="16" t="s">
        <v>49</v>
      </c>
      <c r="B17" s="176"/>
      <c r="C17" s="535">
        <v>66466.664846470012</v>
      </c>
      <c r="D17" s="534">
        <f t="shared" ref="D17:E17" si="0">SUM(D5:D16)</f>
        <v>18959</v>
      </c>
      <c r="E17" s="538">
        <f t="shared" si="0"/>
        <v>85425.664846470027</v>
      </c>
      <c r="F17" s="17"/>
    </row>
    <row r="18" spans="1:8" s="371" customFormat="1" x14ac:dyDescent="0.2">
      <c r="A18" s="178" t="s">
        <v>24</v>
      </c>
      <c r="B18" s="179"/>
      <c r="C18" s="596">
        <v>91171</v>
      </c>
      <c r="D18" s="594">
        <v>11913</v>
      </c>
      <c r="E18" s="597">
        <f>+C18+D18</f>
        <v>103084</v>
      </c>
      <c r="F18" s="17"/>
    </row>
    <row r="19" spans="1:8" s="371" customFormat="1" x14ac:dyDescent="0.2">
      <c r="A19" s="94" t="s">
        <v>38</v>
      </c>
      <c r="B19" s="180"/>
      <c r="C19" s="349">
        <f>SUM(C17:C18)</f>
        <v>157637.66484647</v>
      </c>
      <c r="D19" s="469">
        <f>SUM(D17:D18)</f>
        <v>30872</v>
      </c>
      <c r="E19" s="539">
        <f>SUM(E17:E18)</f>
        <v>188509.66484647003</v>
      </c>
      <c r="F19" s="17"/>
    </row>
    <row r="20" spans="1:8" s="371" customFormat="1" x14ac:dyDescent="0.2">
      <c r="B20" s="583"/>
      <c r="C20" s="69"/>
      <c r="D20" s="89"/>
      <c r="E20" s="89"/>
      <c r="F20" s="17"/>
    </row>
    <row r="21" spans="1:8" s="371" customFormat="1" x14ac:dyDescent="0.2">
      <c r="B21" s="583"/>
      <c r="C21" s="69"/>
      <c r="D21" s="89"/>
      <c r="E21" s="89"/>
      <c r="F21" s="17"/>
    </row>
    <row r="22" spans="1:8" s="371" customFormat="1" x14ac:dyDescent="0.2">
      <c r="B22" s="583"/>
      <c r="C22" s="69"/>
      <c r="D22" s="89"/>
      <c r="E22" s="89"/>
      <c r="F22" s="17"/>
    </row>
    <row r="23" spans="1:8" ht="36.75" thickBot="1" x14ac:dyDescent="0.25">
      <c r="A23" s="340">
        <v>2015</v>
      </c>
      <c r="B23" s="162"/>
      <c r="C23" s="162" t="s">
        <v>178</v>
      </c>
      <c r="D23" s="336" t="s">
        <v>156</v>
      </c>
      <c r="E23" s="162" t="s">
        <v>7</v>
      </c>
      <c r="F23" s="69"/>
      <c r="G23" s="69"/>
    </row>
    <row r="24" spans="1:8" x14ac:dyDescent="0.2">
      <c r="A24" s="337" t="s">
        <v>39</v>
      </c>
      <c r="B24" s="175"/>
      <c r="C24" s="593">
        <v>4443</v>
      </c>
      <c r="D24" s="594">
        <f>+E24-C24</f>
        <v>1920</v>
      </c>
      <c r="E24" s="595">
        <v>6363</v>
      </c>
      <c r="F24" s="117"/>
      <c r="G24" s="17"/>
    </row>
    <row r="25" spans="1:8" x14ac:dyDescent="0.2">
      <c r="A25" s="337" t="s">
        <v>40</v>
      </c>
      <c r="B25" s="175"/>
      <c r="C25" s="593">
        <v>903</v>
      </c>
      <c r="D25" s="594">
        <f t="shared" ref="D25:D33" si="1">+E25-C25</f>
        <v>398</v>
      </c>
      <c r="E25" s="595">
        <v>1301</v>
      </c>
      <c r="F25" s="117"/>
    </row>
    <row r="26" spans="1:8" x14ac:dyDescent="0.2">
      <c r="A26" s="337" t="s">
        <v>41</v>
      </c>
      <c r="B26" s="175"/>
      <c r="C26" s="593">
        <v>5330.45</v>
      </c>
      <c r="D26" s="594">
        <f t="shared" si="1"/>
        <v>1171.5500000000002</v>
      </c>
      <c r="E26" s="595">
        <v>6502</v>
      </c>
      <c r="F26" s="117"/>
    </row>
    <row r="27" spans="1:8" x14ac:dyDescent="0.2">
      <c r="A27" s="337" t="s">
        <v>42</v>
      </c>
      <c r="B27" s="175"/>
      <c r="C27" s="593">
        <v>3093</v>
      </c>
      <c r="D27" s="594">
        <f t="shared" si="1"/>
        <v>1563</v>
      </c>
      <c r="E27" s="595">
        <v>4656</v>
      </c>
      <c r="F27" s="117"/>
      <c r="H27" s="27"/>
    </row>
    <row r="28" spans="1:8" x14ac:dyDescent="0.2">
      <c r="A28" s="337" t="s">
        <v>43</v>
      </c>
      <c r="B28" s="175"/>
      <c r="C28" s="593">
        <v>3437.0450000000001</v>
      </c>
      <c r="D28" s="594">
        <f t="shared" si="1"/>
        <v>1229.9549999999999</v>
      </c>
      <c r="E28" s="595">
        <v>4667</v>
      </c>
      <c r="F28" s="117"/>
    </row>
    <row r="29" spans="1:8" x14ac:dyDescent="0.2">
      <c r="A29" s="337" t="s">
        <v>44</v>
      </c>
      <c r="B29" s="175"/>
      <c r="C29" s="593">
        <v>2578</v>
      </c>
      <c r="D29" s="594">
        <f t="shared" si="1"/>
        <v>1199</v>
      </c>
      <c r="E29" s="595">
        <v>3777</v>
      </c>
      <c r="F29" s="117"/>
    </row>
    <row r="30" spans="1:8" x14ac:dyDescent="0.2">
      <c r="A30" s="337" t="s">
        <v>45</v>
      </c>
      <c r="B30" s="175"/>
      <c r="C30" s="593">
        <v>9666</v>
      </c>
      <c r="D30" s="594">
        <f t="shared" si="1"/>
        <v>1718</v>
      </c>
      <c r="E30" s="595">
        <v>11384</v>
      </c>
      <c r="F30" s="117"/>
    </row>
    <row r="31" spans="1:8" x14ac:dyDescent="0.2">
      <c r="A31" s="337" t="s">
        <v>46</v>
      </c>
      <c r="B31" s="175"/>
      <c r="C31" s="593">
        <v>27568.45</v>
      </c>
      <c r="D31" s="594">
        <f t="shared" si="1"/>
        <v>8311.5499999999993</v>
      </c>
      <c r="E31" s="595">
        <v>35880</v>
      </c>
      <c r="F31" s="117"/>
    </row>
    <row r="32" spans="1:8" x14ac:dyDescent="0.2">
      <c r="A32" s="337" t="s">
        <v>47</v>
      </c>
      <c r="B32" s="175"/>
      <c r="C32" s="593">
        <v>8113</v>
      </c>
      <c r="D32" s="594">
        <f t="shared" si="1"/>
        <v>2418</v>
      </c>
      <c r="E32" s="595">
        <v>10531</v>
      </c>
      <c r="F32" s="117"/>
    </row>
    <row r="33" spans="1:8" x14ac:dyDescent="0.2">
      <c r="A33" s="17" t="s">
        <v>48</v>
      </c>
      <c r="B33" s="175"/>
      <c r="C33" s="593">
        <v>2209</v>
      </c>
      <c r="D33" s="594">
        <f t="shared" si="1"/>
        <v>2818</v>
      </c>
      <c r="E33" s="595">
        <v>5027</v>
      </c>
      <c r="F33" s="117"/>
    </row>
    <row r="34" spans="1:8" x14ac:dyDescent="0.2">
      <c r="A34" s="17" t="s">
        <v>749</v>
      </c>
      <c r="B34" s="175"/>
      <c r="C34" s="593">
        <f>323+296.45</f>
        <v>619.45000000000005</v>
      </c>
      <c r="D34" s="594">
        <v>-619</v>
      </c>
      <c r="E34" s="595">
        <f>+C34+D34</f>
        <v>0.45000000000004547</v>
      </c>
      <c r="F34" s="117"/>
      <c r="H34" s="294"/>
    </row>
    <row r="35" spans="1:8" x14ac:dyDescent="0.2">
      <c r="A35" s="16" t="s">
        <v>49</v>
      </c>
      <c r="B35" s="176"/>
      <c r="C35" s="535">
        <f>SUM(C24:C34)</f>
        <v>67960.395000000004</v>
      </c>
      <c r="D35" s="534">
        <f t="shared" ref="D35:E35" si="2">SUM(D24:D34)</f>
        <v>22128.055</v>
      </c>
      <c r="E35" s="538">
        <f t="shared" si="2"/>
        <v>90088.45</v>
      </c>
      <c r="F35" s="177"/>
      <c r="H35" s="27"/>
    </row>
    <row r="36" spans="1:8" x14ac:dyDescent="0.2">
      <c r="A36" s="178" t="s">
        <v>24</v>
      </c>
      <c r="B36" s="179"/>
      <c r="C36" s="596">
        <v>87229.45</v>
      </c>
      <c r="D36" s="594">
        <f>+E36-C36</f>
        <v>8672.5500000000029</v>
      </c>
      <c r="E36" s="597">
        <v>95902</v>
      </c>
      <c r="F36" s="117"/>
      <c r="H36" s="294"/>
    </row>
    <row r="37" spans="1:8" x14ac:dyDescent="0.2">
      <c r="A37" s="94" t="s">
        <v>38</v>
      </c>
      <c r="B37" s="180"/>
      <c r="C37" s="349">
        <f>SUM(C35:C36)</f>
        <v>155189.845</v>
      </c>
      <c r="D37" s="469">
        <f>SUM(D35:D36)</f>
        <v>30800.605000000003</v>
      </c>
      <c r="E37" s="539">
        <f>SUM(E35:E36)</f>
        <v>185990.45</v>
      </c>
      <c r="F37" s="163"/>
      <c r="H37" s="294"/>
    </row>
  </sheetData>
  <phoneticPr fontId="3" type="noConversion"/>
  <pageMargins left="0.74803149606299213" right="0.74803149606299213" top="0.98425196850393704" bottom="0.98425196850393704" header="0.51181102362204722" footer="0.51181102362204722"/>
  <pageSetup paperSize="9" scale="75" orientation="portrait" r:id="rId1"/>
  <headerFooter alignWithMargins="0">
    <oddFooter>&amp;R&amp;A</oddFooter>
  </headerFooter>
  <ignoredErrors>
    <ignoredError sqref="D37:E37"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7">
    <pageSetUpPr fitToPage="1"/>
  </sheetPr>
  <dimension ref="A1:S28"/>
  <sheetViews>
    <sheetView zoomScaleNormal="100" workbookViewId="0">
      <selection activeCell="C6" sqref="C6"/>
    </sheetView>
  </sheetViews>
  <sheetFormatPr baseColWidth="10" defaultColWidth="11" defaultRowHeight="12" x14ac:dyDescent="0.2"/>
  <cols>
    <col min="1" max="1" width="23.375" style="21" customWidth="1"/>
    <col min="2" max="2" width="10.125" style="21" bestFit="1" customWidth="1"/>
    <col min="3" max="3" width="11.75" style="21" customWidth="1"/>
    <col min="4" max="4" width="11.5" style="21" customWidth="1"/>
    <col min="5" max="5" width="11.25" style="21" customWidth="1"/>
    <col min="6" max="6" width="12" style="21" customWidth="1"/>
    <col min="7" max="7" width="5.5" style="21" customWidth="1"/>
    <col min="8" max="8" width="21.375" style="21" customWidth="1"/>
    <col min="9" max="16384" width="11" style="21"/>
  </cols>
  <sheetData>
    <row r="1" spans="1:19" x14ac:dyDescent="0.2">
      <c r="A1" s="174" t="s">
        <v>198</v>
      </c>
      <c r="B1" s="73"/>
      <c r="C1" s="91"/>
      <c r="D1" s="182"/>
    </row>
    <row r="2" spans="1:19" x14ac:dyDescent="0.2">
      <c r="A2" s="73" t="s">
        <v>157</v>
      </c>
      <c r="B2" s="73"/>
      <c r="C2" s="91"/>
    </row>
    <row r="3" spans="1:19" x14ac:dyDescent="0.2">
      <c r="A3" s="73"/>
      <c r="B3" s="73"/>
      <c r="C3" s="91"/>
    </row>
    <row r="4" spans="1:19" ht="12.75" thickBot="1" x14ac:dyDescent="0.25">
      <c r="A4" s="115">
        <v>2016</v>
      </c>
      <c r="B4" s="162" t="s">
        <v>50</v>
      </c>
      <c r="C4" s="162" t="s">
        <v>51</v>
      </c>
      <c r="D4" s="162" t="s">
        <v>52</v>
      </c>
      <c r="E4" s="162" t="s">
        <v>53</v>
      </c>
      <c r="F4" s="162" t="s">
        <v>7</v>
      </c>
      <c r="G4" s="69"/>
    </row>
    <row r="5" spans="1:19" x14ac:dyDescent="0.2">
      <c r="A5" s="66" t="s">
        <v>178</v>
      </c>
      <c r="B5" s="93">
        <v>49766</v>
      </c>
      <c r="C5" s="93">
        <v>6517</v>
      </c>
      <c r="D5" s="93">
        <v>23254</v>
      </c>
      <c r="E5" s="93">
        <v>78101</v>
      </c>
      <c r="F5" s="93">
        <f>SUM(B5:E5)</f>
        <v>157638</v>
      </c>
      <c r="G5" s="93"/>
      <c r="I5" s="27"/>
    </row>
    <row r="6" spans="1:19" x14ac:dyDescent="0.2">
      <c r="A6" s="17" t="s">
        <v>36</v>
      </c>
      <c r="B6" s="93">
        <v>21037</v>
      </c>
      <c r="C6" s="93"/>
      <c r="D6" s="93"/>
      <c r="E6" s="93"/>
      <c r="F6" s="93">
        <f>SUM(B6:E6)</f>
        <v>21037</v>
      </c>
      <c r="G6" s="93"/>
    </row>
    <row r="7" spans="1:19" x14ac:dyDescent="0.2">
      <c r="A7" s="183" t="s">
        <v>37</v>
      </c>
      <c r="B7" s="184">
        <v>39</v>
      </c>
      <c r="C7" s="184">
        <v>2092</v>
      </c>
      <c r="D7" s="184">
        <v>6194</v>
      </c>
      <c r="E7" s="184">
        <v>1510</v>
      </c>
      <c r="F7" s="93">
        <f>SUM(B7:E7)</f>
        <v>9835</v>
      </c>
      <c r="G7" s="93"/>
    </row>
    <row r="8" spans="1:19" x14ac:dyDescent="0.2">
      <c r="A8" s="181" t="s">
        <v>38</v>
      </c>
      <c r="B8" s="403">
        <f>SUM(B5:B7)</f>
        <v>70842</v>
      </c>
      <c r="C8" s="403">
        <f>SUM(C5:C7)</f>
        <v>8609</v>
      </c>
      <c r="D8" s="403">
        <f>SUM(D5:D7)</f>
        <v>29448</v>
      </c>
      <c r="E8" s="403">
        <f>SUM(E5:E7)</f>
        <v>79611</v>
      </c>
      <c r="F8" s="403">
        <f>SUM(F5:F7)</f>
        <v>188510</v>
      </c>
      <c r="G8" s="163"/>
    </row>
    <row r="9" spans="1:19" ht="8.25" customHeight="1" x14ac:dyDescent="0.2">
      <c r="A9" s="174"/>
      <c r="B9" s="93"/>
      <c r="C9" s="93"/>
      <c r="D9" s="93"/>
      <c r="E9" s="93"/>
      <c r="F9" s="93"/>
      <c r="G9" s="79"/>
    </row>
    <row r="10" spans="1:19" x14ac:dyDescent="0.2">
      <c r="A10" s="17" t="s">
        <v>29</v>
      </c>
      <c r="B10" s="93">
        <v>889</v>
      </c>
      <c r="C10" s="189"/>
      <c r="D10" s="93" t="s">
        <v>124</v>
      </c>
      <c r="E10" s="93" t="s">
        <v>124</v>
      </c>
      <c r="F10" s="93">
        <f>SUM(B10:E10)</f>
        <v>889</v>
      </c>
      <c r="G10" s="93"/>
    </row>
    <row r="11" spans="1:19" x14ac:dyDescent="0.2">
      <c r="A11" s="183" t="s">
        <v>30</v>
      </c>
      <c r="B11" s="588">
        <v>802</v>
      </c>
      <c r="C11" s="589">
        <v>3532</v>
      </c>
      <c r="D11" s="588" t="s">
        <v>124</v>
      </c>
      <c r="E11" s="588" t="s">
        <v>124</v>
      </c>
      <c r="F11" s="590">
        <f>SUM(B11:E11)</f>
        <v>4334</v>
      </c>
      <c r="G11" s="93"/>
    </row>
    <row r="12" spans="1:19" x14ac:dyDescent="0.2">
      <c r="B12" s="163"/>
      <c r="C12" s="163"/>
      <c r="D12" s="163"/>
      <c r="E12" s="163"/>
      <c r="F12" s="163"/>
    </row>
    <row r="13" spans="1:19" ht="12.75" thickBot="1" x14ac:dyDescent="0.25">
      <c r="A13" s="186">
        <v>2015</v>
      </c>
      <c r="B13" s="186" t="s">
        <v>50</v>
      </c>
      <c r="C13" s="527" t="s">
        <v>51</v>
      </c>
      <c r="D13" s="527" t="s">
        <v>52</v>
      </c>
      <c r="E13" s="527" t="s">
        <v>53</v>
      </c>
      <c r="F13" s="527" t="s">
        <v>7</v>
      </c>
    </row>
    <row r="14" spans="1:19" x14ac:dyDescent="0.2">
      <c r="A14" s="66" t="s">
        <v>178</v>
      </c>
      <c r="B14" s="93">
        <v>52330</v>
      </c>
      <c r="C14" s="93">
        <v>6642</v>
      </c>
      <c r="D14" s="93">
        <v>21245</v>
      </c>
      <c r="E14" s="93">
        <v>74973</v>
      </c>
      <c r="F14" s="93">
        <f>SUM(B14:E14)</f>
        <v>155190</v>
      </c>
    </row>
    <row r="15" spans="1:19" x14ac:dyDescent="0.2">
      <c r="A15" s="17" t="s">
        <v>36</v>
      </c>
      <c r="B15" s="93">
        <v>19388</v>
      </c>
      <c r="C15" s="93"/>
      <c r="D15" s="93"/>
      <c r="E15" s="93"/>
      <c r="F15" s="93">
        <f>SUM(B15:E15)</f>
        <v>19388</v>
      </c>
      <c r="J15" s="23"/>
      <c r="K15" s="23"/>
      <c r="L15" s="23"/>
      <c r="M15" s="23"/>
      <c r="N15" s="23"/>
      <c r="O15" s="23"/>
      <c r="P15" s="23"/>
      <c r="Q15" s="23"/>
      <c r="R15" s="23"/>
      <c r="S15" s="23"/>
    </row>
    <row r="16" spans="1:19" x14ac:dyDescent="0.2">
      <c r="A16" s="183" t="s">
        <v>37</v>
      </c>
      <c r="B16" s="184"/>
      <c r="C16" s="184">
        <v>4366</v>
      </c>
      <c r="D16" s="184">
        <v>5521.571825</v>
      </c>
      <c r="E16" s="184">
        <v>1524.891132</v>
      </c>
      <c r="F16" s="93">
        <f>SUM(B16:E16)</f>
        <v>11412.462957</v>
      </c>
      <c r="I16" s="62"/>
      <c r="J16" s="99"/>
      <c r="K16" s="99"/>
      <c r="L16" s="99"/>
      <c r="M16" s="99"/>
      <c r="N16" s="99"/>
      <c r="O16" s="99"/>
      <c r="P16" s="99"/>
      <c r="Q16" s="99"/>
      <c r="R16" s="99"/>
      <c r="S16" s="99"/>
    </row>
    <row r="17" spans="1:19" x14ac:dyDescent="0.2">
      <c r="A17" s="181" t="s">
        <v>38</v>
      </c>
      <c r="B17" s="403">
        <f>SUM(B14:B16)</f>
        <v>71718</v>
      </c>
      <c r="C17" s="403">
        <f>SUM(C14:C16)</f>
        <v>11008</v>
      </c>
      <c r="D17" s="403">
        <f>SUM(D14:D16)</f>
        <v>26766.571824999999</v>
      </c>
      <c r="E17" s="403">
        <f>SUM(E14:E16)</f>
        <v>76497.891132000004</v>
      </c>
      <c r="F17" s="403">
        <f>SUM(B17:E17)</f>
        <v>185990.46295700001</v>
      </c>
      <c r="H17" s="157"/>
      <c r="J17" s="23"/>
      <c r="K17" s="23"/>
      <c r="L17" s="23"/>
      <c r="M17" s="23"/>
      <c r="N17" s="23"/>
      <c r="O17" s="23"/>
      <c r="P17" s="23"/>
      <c r="Q17" s="23"/>
      <c r="R17" s="23"/>
      <c r="S17" s="23"/>
    </row>
    <row r="18" spans="1:19" ht="8.25" customHeight="1" x14ac:dyDescent="0.2">
      <c r="A18" s="174"/>
      <c r="B18" s="187"/>
      <c r="C18" s="93"/>
      <c r="D18" s="188"/>
      <c r="E18" s="79"/>
      <c r="F18" s="79"/>
    </row>
    <row r="19" spans="1:19" x14ac:dyDescent="0.2">
      <c r="A19" s="17" t="s">
        <v>29</v>
      </c>
      <c r="B19" s="93">
        <v>728</v>
      </c>
      <c r="C19" s="189" t="s">
        <v>124</v>
      </c>
      <c r="D19" s="189" t="s">
        <v>124</v>
      </c>
      <c r="E19" s="189" t="s">
        <v>124</v>
      </c>
      <c r="F19" s="93">
        <f>SUM(B19:E19)</f>
        <v>728</v>
      </c>
      <c r="H19" s="79"/>
    </row>
    <row r="20" spans="1:19" x14ac:dyDescent="0.2">
      <c r="A20" s="183" t="s">
        <v>30</v>
      </c>
      <c r="B20" s="588">
        <v>1204</v>
      </c>
      <c r="C20" s="589">
        <v>1780</v>
      </c>
      <c r="D20" s="589" t="s">
        <v>124</v>
      </c>
      <c r="E20" s="589" t="s">
        <v>124</v>
      </c>
      <c r="F20" s="590">
        <f>SUM(B20:E20)</f>
        <v>2984</v>
      </c>
    </row>
    <row r="21" spans="1:19" x14ac:dyDescent="0.2">
      <c r="G21" s="69"/>
    </row>
    <row r="22" spans="1:19" x14ac:dyDescent="0.2">
      <c r="G22" s="93"/>
    </row>
    <row r="23" spans="1:19" x14ac:dyDescent="0.2">
      <c r="G23" s="93"/>
    </row>
    <row r="24" spans="1:19" x14ac:dyDescent="0.2">
      <c r="G24" s="93"/>
    </row>
    <row r="25" spans="1:19" x14ac:dyDescent="0.2">
      <c r="G25" s="163"/>
    </row>
    <row r="26" spans="1:19" x14ac:dyDescent="0.2">
      <c r="G26" s="79"/>
    </row>
    <row r="27" spans="1:19" x14ac:dyDescent="0.2">
      <c r="D27" s="23"/>
      <c r="G27" s="93"/>
    </row>
    <row r="28" spans="1:19" x14ac:dyDescent="0.2">
      <c r="G28" s="93"/>
    </row>
  </sheetData>
  <phoneticPr fontId="3" type="noConversion"/>
  <pageMargins left="0.74803149606299213" right="0.74803149606299213" top="0.98425196850393704" bottom="0.98425196850393704" header="0.51181102362204722" footer="0.51181102362204722"/>
  <pageSetup paperSize="9" scale="95" orientation="portrait" r:id="rId1"/>
  <headerFooter alignWithMargins="0">
    <oddFooter>&amp;R&amp;A</oddFooter>
  </headerFooter>
  <rowBreaks count="1" manualBreakCount="1">
    <brk id="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8">
    <pageSetUpPr fitToPage="1"/>
  </sheetPr>
  <dimension ref="A1:G45"/>
  <sheetViews>
    <sheetView zoomScaleNormal="100" workbookViewId="0">
      <selection activeCell="C1" sqref="C1"/>
    </sheetView>
  </sheetViews>
  <sheetFormatPr baseColWidth="10" defaultColWidth="11" defaultRowHeight="12" x14ac:dyDescent="0.2"/>
  <cols>
    <col min="1" max="1" width="31.875" style="371" customWidth="1"/>
    <col min="2" max="2" width="15.125" style="371" customWidth="1"/>
    <col min="3" max="3" width="14.125" style="371" customWidth="1"/>
    <col min="4" max="4" width="15.5" style="371" customWidth="1"/>
    <col min="5" max="5" width="17.625" style="371" customWidth="1"/>
    <col min="6" max="6" width="5.625" style="21" customWidth="1"/>
    <col min="7" max="16384" width="11" style="21"/>
  </cols>
  <sheetData>
    <row r="1" spans="1:7" s="371" customFormat="1" x14ac:dyDescent="0.2">
      <c r="A1" s="84" t="s">
        <v>215</v>
      </c>
    </row>
    <row r="2" spans="1:7" s="371" customFormat="1" x14ac:dyDescent="0.2"/>
    <row r="3" spans="1:7" s="371" customFormat="1" x14ac:dyDescent="0.2">
      <c r="A3" s="379">
        <v>42735</v>
      </c>
      <c r="B3" s="639" t="s">
        <v>54</v>
      </c>
      <c r="C3" s="639"/>
    </row>
    <row r="4" spans="1:7" s="371" customFormat="1" ht="36" x14ac:dyDescent="0.2">
      <c r="A4" s="190" t="s">
        <v>138</v>
      </c>
      <c r="B4" s="191" t="s">
        <v>145</v>
      </c>
      <c r="C4" s="191" t="s">
        <v>146</v>
      </c>
      <c r="D4" s="191" t="s">
        <v>26</v>
      </c>
      <c r="E4" s="192" t="s">
        <v>55</v>
      </c>
    </row>
    <row r="5" spans="1:7" ht="12" customHeight="1" x14ac:dyDescent="0.2">
      <c r="A5" s="371" t="s">
        <v>39</v>
      </c>
      <c r="B5" s="193">
        <v>13</v>
      </c>
      <c r="C5" s="194">
        <v>5</v>
      </c>
      <c r="D5" s="194">
        <v>8</v>
      </c>
      <c r="E5" s="195">
        <v>4</v>
      </c>
    </row>
    <row r="6" spans="1:7" s="337" customFormat="1" x14ac:dyDescent="0.2">
      <c r="A6" s="371" t="s">
        <v>40</v>
      </c>
      <c r="B6" s="193">
        <v>0</v>
      </c>
      <c r="C6" s="194">
        <v>0</v>
      </c>
      <c r="D6" s="194">
        <v>0</v>
      </c>
      <c r="E6" s="189">
        <v>0</v>
      </c>
      <c r="G6" s="174"/>
    </row>
    <row r="7" spans="1:7" ht="12" customHeight="1" x14ac:dyDescent="0.2">
      <c r="A7" s="371" t="s">
        <v>41</v>
      </c>
      <c r="B7" s="193">
        <v>0</v>
      </c>
      <c r="C7" s="194">
        <v>0</v>
      </c>
      <c r="D7" s="194">
        <v>0</v>
      </c>
      <c r="E7" s="189">
        <v>0</v>
      </c>
    </row>
    <row r="8" spans="1:7" s="337" customFormat="1" x14ac:dyDescent="0.2">
      <c r="A8" s="371" t="s">
        <v>42</v>
      </c>
      <c r="B8" s="193">
        <v>48</v>
      </c>
      <c r="C8" s="195">
        <v>1</v>
      </c>
      <c r="D8" s="195">
        <v>15</v>
      </c>
      <c r="E8" s="195">
        <v>10</v>
      </c>
    </row>
    <row r="9" spans="1:7" s="337" customFormat="1" x14ac:dyDescent="0.2">
      <c r="A9" s="371" t="s">
        <v>43</v>
      </c>
      <c r="B9" s="193">
        <v>43</v>
      </c>
      <c r="C9" s="194">
        <v>23</v>
      </c>
      <c r="D9" s="194">
        <v>26</v>
      </c>
      <c r="E9" s="195">
        <v>21</v>
      </c>
      <c r="G9" s="351"/>
    </row>
    <row r="10" spans="1:7" s="337" customFormat="1" x14ac:dyDescent="0.2">
      <c r="A10" s="371" t="s">
        <v>44</v>
      </c>
      <c r="B10" s="193">
        <v>55</v>
      </c>
      <c r="C10" s="194">
        <v>17</v>
      </c>
      <c r="D10" s="194">
        <v>25</v>
      </c>
      <c r="E10" s="195">
        <v>5</v>
      </c>
    </row>
    <row r="11" spans="1:7" s="337" customFormat="1" x14ac:dyDescent="0.2">
      <c r="A11" s="371" t="s">
        <v>45</v>
      </c>
      <c r="B11" s="193">
        <v>581</v>
      </c>
      <c r="C11" s="194">
        <v>139</v>
      </c>
      <c r="D11" s="194">
        <v>212</v>
      </c>
      <c r="E11" s="195">
        <v>195</v>
      </c>
    </row>
    <row r="12" spans="1:7" s="337" customFormat="1" x14ac:dyDescent="0.2">
      <c r="A12" s="371" t="s">
        <v>46</v>
      </c>
      <c r="B12" s="193">
        <v>257</v>
      </c>
      <c r="C12" s="194">
        <v>81</v>
      </c>
      <c r="D12" s="194">
        <v>92</v>
      </c>
      <c r="E12" s="195">
        <v>29</v>
      </c>
    </row>
    <row r="13" spans="1:7" s="337" customFormat="1" x14ac:dyDescent="0.2">
      <c r="A13" s="371" t="s">
        <v>47</v>
      </c>
      <c r="B13" s="193">
        <v>79</v>
      </c>
      <c r="C13" s="194">
        <v>600</v>
      </c>
      <c r="D13" s="194">
        <v>150</v>
      </c>
      <c r="E13" s="195">
        <v>321.5</v>
      </c>
    </row>
    <row r="14" spans="1:7" s="337" customFormat="1" x14ac:dyDescent="0.2">
      <c r="A14" s="17" t="s">
        <v>48</v>
      </c>
      <c r="B14" s="193">
        <v>0</v>
      </c>
      <c r="C14" s="194">
        <v>0</v>
      </c>
      <c r="D14" s="411">
        <v>0</v>
      </c>
      <c r="E14" s="195">
        <v>0</v>
      </c>
    </row>
    <row r="15" spans="1:7" s="337" customFormat="1" x14ac:dyDescent="0.2">
      <c r="A15" s="181" t="s">
        <v>49</v>
      </c>
      <c r="B15" s="196">
        <f>SUM(B5:B14)</f>
        <v>1076</v>
      </c>
      <c r="C15" s="196">
        <f t="shared" ref="C15:E15" si="0">SUM(C5:C14)</f>
        <v>866</v>
      </c>
      <c r="D15" s="196">
        <f t="shared" si="0"/>
        <v>528</v>
      </c>
      <c r="E15" s="196">
        <f t="shared" si="0"/>
        <v>585.5</v>
      </c>
    </row>
    <row r="16" spans="1:7" s="337" customFormat="1" x14ac:dyDescent="0.2">
      <c r="A16" s="99" t="s">
        <v>110</v>
      </c>
      <c r="B16" s="197">
        <v>0</v>
      </c>
      <c r="C16" s="198">
        <v>0</v>
      </c>
      <c r="D16" s="199">
        <v>0</v>
      </c>
      <c r="E16" s="199">
        <v>158</v>
      </c>
    </row>
    <row r="17" spans="1:5" s="337" customFormat="1" x14ac:dyDescent="0.2">
      <c r="A17" s="200" t="s">
        <v>24</v>
      </c>
      <c r="B17" s="201">
        <v>65</v>
      </c>
      <c r="C17" s="201">
        <v>204</v>
      </c>
      <c r="D17" s="201">
        <v>62</v>
      </c>
      <c r="E17" s="201">
        <v>34</v>
      </c>
    </row>
    <row r="18" spans="1:5" s="337" customFormat="1" x14ac:dyDescent="0.2">
      <c r="A18" s="560" t="s">
        <v>7</v>
      </c>
      <c r="B18" s="561">
        <f>+B17+B15</f>
        <v>1141</v>
      </c>
      <c r="C18" s="561">
        <f>+C17+C15</f>
        <v>1070</v>
      </c>
      <c r="D18" s="561">
        <f>+D17+D15</f>
        <v>590</v>
      </c>
      <c r="E18" s="561">
        <f>+E15+E16+E17</f>
        <v>777.5</v>
      </c>
    </row>
    <row r="19" spans="1:5" s="337" customFormat="1" x14ac:dyDescent="0.2">
      <c r="A19" s="113"/>
      <c r="B19" s="113"/>
      <c r="C19" s="113"/>
      <c r="D19" s="113"/>
      <c r="E19" s="371"/>
    </row>
    <row r="20" spans="1:5" s="337" customFormat="1" x14ac:dyDescent="0.2">
      <c r="A20" s="113"/>
      <c r="B20" s="113"/>
      <c r="C20" s="113"/>
      <c r="D20" s="113"/>
      <c r="E20" s="371"/>
    </row>
    <row r="21" spans="1:5" s="337" customFormat="1" ht="12.75" x14ac:dyDescent="0.2">
      <c r="A21" s="113"/>
      <c r="B21" s="562"/>
      <c r="C21" s="75"/>
      <c r="D21" s="113"/>
      <c r="E21" s="371"/>
    </row>
    <row r="22" spans="1:5" s="337" customFormat="1" x14ac:dyDescent="0.2">
      <c r="A22" s="113"/>
      <c r="B22" s="75"/>
      <c r="C22" s="75"/>
      <c r="D22" s="113"/>
      <c r="E22" s="371"/>
    </row>
    <row r="23" spans="1:5" s="337" customFormat="1" ht="12" customHeight="1" x14ac:dyDescent="0.2">
      <c r="A23" s="379">
        <v>42369</v>
      </c>
      <c r="B23" s="639" t="s">
        <v>54</v>
      </c>
      <c r="C23" s="639"/>
      <c r="D23" s="371"/>
      <c r="E23" s="371"/>
    </row>
    <row r="24" spans="1:5" ht="36.75" customHeight="1" x14ac:dyDescent="0.2">
      <c r="A24" s="190" t="s">
        <v>138</v>
      </c>
      <c r="B24" s="191" t="s">
        <v>145</v>
      </c>
      <c r="C24" s="191" t="s">
        <v>146</v>
      </c>
      <c r="D24" s="191" t="s">
        <v>26</v>
      </c>
      <c r="E24" s="192" t="s">
        <v>55</v>
      </c>
    </row>
    <row r="25" spans="1:5" x14ac:dyDescent="0.2">
      <c r="A25" s="371" t="s">
        <v>39</v>
      </c>
      <c r="B25" s="197">
        <v>2</v>
      </c>
      <c r="C25" s="194">
        <v>27</v>
      </c>
      <c r="D25" s="195">
        <v>20</v>
      </c>
      <c r="E25" s="195">
        <v>2</v>
      </c>
    </row>
    <row r="26" spans="1:5" x14ac:dyDescent="0.2">
      <c r="A26" s="371" t="s">
        <v>40</v>
      </c>
      <c r="B26" s="197">
        <v>0</v>
      </c>
      <c r="C26" s="194">
        <v>0</v>
      </c>
      <c r="D26" s="195">
        <v>0</v>
      </c>
      <c r="E26" s="189">
        <v>0</v>
      </c>
    </row>
    <row r="27" spans="1:5" x14ac:dyDescent="0.2">
      <c r="A27" s="371" t="s">
        <v>41</v>
      </c>
      <c r="B27" s="197">
        <v>0</v>
      </c>
      <c r="C27" s="194">
        <v>0</v>
      </c>
      <c r="D27" s="189">
        <v>0</v>
      </c>
      <c r="E27" s="189">
        <v>0</v>
      </c>
    </row>
    <row r="28" spans="1:5" x14ac:dyDescent="0.2">
      <c r="A28" s="371" t="s">
        <v>42</v>
      </c>
      <c r="B28" s="197">
        <v>36</v>
      </c>
      <c r="C28" s="195">
        <v>2</v>
      </c>
      <c r="D28" s="195">
        <v>12</v>
      </c>
      <c r="E28" s="195">
        <v>3</v>
      </c>
    </row>
    <row r="29" spans="1:5" x14ac:dyDescent="0.2">
      <c r="A29" s="371" t="s">
        <v>43</v>
      </c>
      <c r="B29" s="197">
        <v>10</v>
      </c>
      <c r="C29" s="194">
        <v>16</v>
      </c>
      <c r="D29" s="195">
        <v>14</v>
      </c>
      <c r="E29" s="195">
        <v>13</v>
      </c>
    </row>
    <row r="30" spans="1:5" x14ac:dyDescent="0.2">
      <c r="A30" s="371" t="s">
        <v>44</v>
      </c>
      <c r="B30" s="197">
        <v>56</v>
      </c>
      <c r="C30" s="194">
        <v>11</v>
      </c>
      <c r="D30" s="195">
        <v>40</v>
      </c>
      <c r="E30" s="195">
        <v>27</v>
      </c>
    </row>
    <row r="31" spans="1:5" x14ac:dyDescent="0.2">
      <c r="A31" s="371" t="s">
        <v>45</v>
      </c>
      <c r="B31" s="197">
        <v>38</v>
      </c>
      <c r="C31" s="194">
        <v>8</v>
      </c>
      <c r="D31" s="195">
        <v>19</v>
      </c>
      <c r="E31" s="195">
        <v>179</v>
      </c>
    </row>
    <row r="32" spans="1:5" x14ac:dyDescent="0.2">
      <c r="A32" s="371" t="s">
        <v>46</v>
      </c>
      <c r="B32" s="197">
        <v>294</v>
      </c>
      <c r="C32" s="194">
        <v>75</v>
      </c>
      <c r="D32" s="195">
        <v>121</v>
      </c>
      <c r="E32" s="195">
        <v>30</v>
      </c>
    </row>
    <row r="33" spans="1:6" x14ac:dyDescent="0.2">
      <c r="A33" s="371" t="s">
        <v>47</v>
      </c>
      <c r="B33" s="197">
        <v>62</v>
      </c>
      <c r="C33" s="194">
        <v>542</v>
      </c>
      <c r="D33" s="195">
        <v>35</v>
      </c>
      <c r="E33" s="195">
        <v>10</v>
      </c>
    </row>
    <row r="34" spans="1:6" x14ac:dyDescent="0.2">
      <c r="A34" s="17" t="s">
        <v>48</v>
      </c>
      <c r="B34" s="197">
        <v>1</v>
      </c>
      <c r="C34" s="194">
        <v>0</v>
      </c>
      <c r="D34" s="195">
        <v>0</v>
      </c>
      <c r="E34" s="195">
        <v>0</v>
      </c>
    </row>
    <row r="35" spans="1:6" x14ac:dyDescent="0.2">
      <c r="A35" s="181" t="s">
        <v>49</v>
      </c>
      <c r="B35" s="413">
        <v>499</v>
      </c>
      <c r="C35" s="196">
        <v>681</v>
      </c>
      <c r="D35" s="196">
        <v>261</v>
      </c>
      <c r="E35" s="196">
        <v>264</v>
      </c>
    </row>
    <row r="36" spans="1:6" x14ac:dyDescent="0.2">
      <c r="A36" s="99" t="s">
        <v>110</v>
      </c>
      <c r="B36" s="197">
        <v>0</v>
      </c>
      <c r="C36" s="198">
        <v>0</v>
      </c>
      <c r="D36" s="199">
        <v>0</v>
      </c>
      <c r="E36" s="199">
        <v>140</v>
      </c>
    </row>
    <row r="37" spans="1:6" x14ac:dyDescent="0.2">
      <c r="A37" s="200" t="s">
        <v>24</v>
      </c>
      <c r="B37" s="201">
        <v>49</v>
      </c>
      <c r="C37" s="201">
        <v>172</v>
      </c>
      <c r="D37" s="201">
        <v>54</v>
      </c>
      <c r="E37" s="201">
        <v>16</v>
      </c>
    </row>
    <row r="38" spans="1:6" ht="14.25" customHeight="1" x14ac:dyDescent="0.2">
      <c r="A38" s="560" t="s">
        <v>7</v>
      </c>
      <c r="B38" s="563">
        <f>+B35+B37</f>
        <v>548</v>
      </c>
      <c r="C38" s="561">
        <f t="shared" ref="C38:D38" si="1">+C35+C37</f>
        <v>853</v>
      </c>
      <c r="D38" s="561">
        <f t="shared" si="1"/>
        <v>315</v>
      </c>
      <c r="E38" s="561">
        <f>+E35+E37+E36</f>
        <v>420</v>
      </c>
    </row>
    <row r="40" spans="1:6" x14ac:dyDescent="0.2">
      <c r="B40" s="116"/>
      <c r="C40" s="116"/>
      <c r="D40" s="116"/>
      <c r="E40" s="116"/>
    </row>
    <row r="45" spans="1:6" x14ac:dyDescent="0.2">
      <c r="F45" s="21" t="s">
        <v>742</v>
      </c>
    </row>
  </sheetData>
  <mergeCells count="2">
    <mergeCell ref="B23:C23"/>
    <mergeCell ref="B3:C3"/>
  </mergeCells>
  <phoneticPr fontId="3" type="noConversion"/>
  <pageMargins left="0.74803149606299213" right="0.74803149606299213" top="0.98425196850393704" bottom="0.98425196850393704" header="0.51181102362204722" footer="0.51181102362204722"/>
  <pageSetup paperSize="9" scale="81" fitToHeight="0" orientation="portrait" r:id="rId1"/>
  <headerFooter alignWithMargins="0">
    <oddFooter>&amp;R&amp;A</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6">
    <pageSetUpPr fitToPage="1"/>
  </sheetPr>
  <dimension ref="A1:F16"/>
  <sheetViews>
    <sheetView zoomScaleNormal="100" workbookViewId="0">
      <selection activeCell="D1" sqref="D1"/>
    </sheetView>
  </sheetViews>
  <sheetFormatPr baseColWidth="10" defaultColWidth="11" defaultRowHeight="12" x14ac:dyDescent="0.2"/>
  <cols>
    <col min="1" max="1" width="17.375" style="337" customWidth="1"/>
    <col min="2" max="4" width="11.5" style="337" customWidth="1"/>
    <col min="5" max="16384" width="11" style="21"/>
  </cols>
  <sheetData>
    <row r="1" spans="1:6" ht="12.75" x14ac:dyDescent="0.2">
      <c r="A1" s="305" t="s">
        <v>250</v>
      </c>
    </row>
    <row r="2" spans="1:6" ht="12.75" x14ac:dyDescent="0.2">
      <c r="A2" s="306" t="s">
        <v>157</v>
      </c>
      <c r="B2" s="84"/>
      <c r="C2" s="84"/>
      <c r="D2" s="84"/>
    </row>
    <row r="3" spans="1:6" x14ac:dyDescent="0.2">
      <c r="A3" s="89"/>
      <c r="B3" s="111"/>
      <c r="C3" s="111"/>
      <c r="D3" s="111"/>
    </row>
    <row r="4" spans="1:6" ht="12.75" thickBot="1" x14ac:dyDescent="0.25">
      <c r="A4" s="202" t="s">
        <v>750</v>
      </c>
      <c r="B4" s="115"/>
      <c r="C4" s="162">
        <v>2016</v>
      </c>
      <c r="D4" s="1">
        <v>2015</v>
      </c>
      <c r="F4" s="27"/>
    </row>
    <row r="5" spans="1:6" x14ac:dyDescent="0.2">
      <c r="A5" s="17" t="s">
        <v>115</v>
      </c>
      <c r="B5" s="17"/>
      <c r="C5" s="203">
        <v>0</v>
      </c>
      <c r="D5" s="204">
        <v>0</v>
      </c>
      <c r="F5" s="27"/>
    </row>
    <row r="6" spans="1:6" x14ac:dyDescent="0.2">
      <c r="A6" s="17" t="s">
        <v>116</v>
      </c>
      <c r="B6" s="17"/>
      <c r="C6" s="203">
        <v>0</v>
      </c>
      <c r="D6" s="204">
        <v>0</v>
      </c>
      <c r="F6" s="27"/>
    </row>
    <row r="7" spans="1:6" x14ac:dyDescent="0.2">
      <c r="A7" s="17" t="s">
        <v>117</v>
      </c>
      <c r="B7" s="17"/>
      <c r="C7" s="203">
        <v>0</v>
      </c>
      <c r="D7" s="204">
        <v>0</v>
      </c>
      <c r="F7" s="27"/>
    </row>
    <row r="8" spans="1:6" x14ac:dyDescent="0.2">
      <c r="A8" s="17" t="s">
        <v>118</v>
      </c>
      <c r="B8" s="17"/>
      <c r="C8" s="203">
        <v>0</v>
      </c>
      <c r="D8" s="204">
        <v>0</v>
      </c>
    </row>
    <row r="9" spans="1:6" x14ac:dyDescent="0.2">
      <c r="A9" s="17" t="s">
        <v>119</v>
      </c>
      <c r="B9" s="17"/>
      <c r="C9" s="203">
        <v>0</v>
      </c>
      <c r="D9" s="204">
        <v>0</v>
      </c>
    </row>
    <row r="10" spans="1:6" x14ac:dyDescent="0.2">
      <c r="A10" s="17" t="s">
        <v>120</v>
      </c>
      <c r="B10" s="17"/>
      <c r="C10" s="203">
        <v>0</v>
      </c>
      <c r="D10" s="204">
        <v>0</v>
      </c>
    </row>
    <row r="11" spans="1:6" x14ac:dyDescent="0.2">
      <c r="A11" s="17" t="s">
        <v>121</v>
      </c>
      <c r="B11" s="17"/>
      <c r="C11" s="203">
        <v>0</v>
      </c>
      <c r="D11" s="204">
        <v>0</v>
      </c>
    </row>
    <row r="12" spans="1:6" x14ac:dyDescent="0.2">
      <c r="A12" s="17" t="s">
        <v>122</v>
      </c>
      <c r="B12" s="17"/>
      <c r="C12" s="203">
        <v>0</v>
      </c>
      <c r="D12" s="204">
        <v>0</v>
      </c>
    </row>
    <row r="13" spans="1:6" x14ac:dyDescent="0.2">
      <c r="A13" s="17" t="s">
        <v>123</v>
      </c>
      <c r="B13" s="17"/>
      <c r="C13" s="203">
        <v>0</v>
      </c>
      <c r="D13" s="204">
        <v>0</v>
      </c>
    </row>
    <row r="14" spans="1:6" x14ac:dyDescent="0.2">
      <c r="A14" s="17" t="s">
        <v>79</v>
      </c>
      <c r="B14" s="17"/>
      <c r="C14" s="203">
        <v>0</v>
      </c>
      <c r="D14" s="204">
        <v>0</v>
      </c>
    </row>
    <row r="15" spans="1:6" x14ac:dyDescent="0.2">
      <c r="A15" s="17" t="s">
        <v>80</v>
      </c>
      <c r="B15" s="17"/>
      <c r="C15" s="16">
        <v>778</v>
      </c>
      <c r="D15" s="16">
        <v>420</v>
      </c>
    </row>
    <row r="16" spans="1:6" x14ac:dyDescent="0.2">
      <c r="A16" s="94" t="s">
        <v>7</v>
      </c>
      <c r="B16" s="94"/>
      <c r="C16" s="205">
        <f>SUM(C5:C15)</f>
        <v>778</v>
      </c>
      <c r="D16" s="206">
        <f>SUM(D5:D15)</f>
        <v>420</v>
      </c>
    </row>
  </sheetData>
  <phoneticPr fontId="3" type="noConversion"/>
  <pageMargins left="0.75" right="0.75" top="1" bottom="1" header="0.5" footer="0.5"/>
  <pageSetup paperSize="9" fitToHeight="0" orientation="portrait" r:id="rId1"/>
  <headerFooter alignWithMargins="0">
    <oddFooter>&amp;R&amp;A</oddFooter>
  </headerFooter>
  <ignoredErrors>
    <ignoredError sqref="C16:D16" formulaRange="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9">
    <pageSetUpPr fitToPage="1"/>
  </sheetPr>
  <dimension ref="A1:F19"/>
  <sheetViews>
    <sheetView zoomScaleNormal="100" workbookViewId="0">
      <selection activeCell="E1" sqref="E1"/>
    </sheetView>
  </sheetViews>
  <sheetFormatPr baseColWidth="10" defaultColWidth="11" defaultRowHeight="12" x14ac:dyDescent="0.2"/>
  <cols>
    <col min="1" max="1" width="19.5" style="21" customWidth="1"/>
    <col min="2" max="2" width="16.25" style="21" customWidth="1"/>
    <col min="3" max="3" width="16" style="21" customWidth="1"/>
    <col min="4" max="4" width="16.625" style="21" customWidth="1"/>
    <col min="5" max="16384" width="11" style="21"/>
  </cols>
  <sheetData>
    <row r="1" spans="1:6" ht="12" customHeight="1" x14ac:dyDescent="0.2">
      <c r="A1" s="643" t="s">
        <v>249</v>
      </c>
      <c r="B1" s="643"/>
      <c r="C1" s="643"/>
      <c r="D1" s="643"/>
    </row>
    <row r="2" spans="1:6" ht="13.5" customHeight="1" x14ac:dyDescent="0.2">
      <c r="A2" s="643"/>
      <c r="B2" s="643"/>
      <c r="C2" s="643"/>
      <c r="D2" s="643"/>
    </row>
    <row r="3" spans="1:6" x14ac:dyDescent="0.2">
      <c r="A3" s="167" t="s">
        <v>157</v>
      </c>
      <c r="B3" s="338"/>
      <c r="C3" s="338"/>
      <c r="D3" s="338"/>
    </row>
    <row r="4" spans="1:6" ht="12" customHeight="1" x14ac:dyDescent="0.2">
      <c r="A4" s="167"/>
      <c r="B4" s="338"/>
      <c r="C4" s="338"/>
      <c r="D4" s="338"/>
      <c r="F4" s="27"/>
    </row>
    <row r="5" spans="1:6" ht="12" customHeight="1" x14ac:dyDescent="0.2">
      <c r="A5" s="89"/>
      <c r="B5" s="640" t="s">
        <v>54</v>
      </c>
      <c r="C5" s="640"/>
      <c r="D5" s="641" t="s">
        <v>26</v>
      </c>
      <c r="F5" s="351"/>
    </row>
    <row r="6" spans="1:6" ht="12.75" thickBot="1" x14ac:dyDescent="0.25">
      <c r="A6" s="115">
        <v>2016</v>
      </c>
      <c r="B6" s="352" t="s">
        <v>145</v>
      </c>
      <c r="C6" s="352" t="s">
        <v>146</v>
      </c>
      <c r="D6" s="642"/>
    </row>
    <row r="7" spans="1:6" x14ac:dyDescent="0.2">
      <c r="A7" s="17" t="s">
        <v>32</v>
      </c>
      <c r="B7" s="207">
        <v>409</v>
      </c>
      <c r="C7" s="207">
        <v>820</v>
      </c>
      <c r="D7" s="207">
        <v>285</v>
      </c>
      <c r="F7" s="27"/>
    </row>
    <row r="8" spans="1:6" x14ac:dyDescent="0.2">
      <c r="A8" s="17" t="s">
        <v>33</v>
      </c>
      <c r="B8" s="207">
        <v>104</v>
      </c>
      <c r="C8" s="207">
        <v>44</v>
      </c>
      <c r="D8" s="207">
        <v>54</v>
      </c>
    </row>
    <row r="9" spans="1:6" x14ac:dyDescent="0.2">
      <c r="A9" s="17" t="s">
        <v>34</v>
      </c>
      <c r="B9" s="207">
        <v>475</v>
      </c>
      <c r="C9" s="207">
        <v>47</v>
      </c>
      <c r="D9" s="207">
        <v>110</v>
      </c>
    </row>
    <row r="10" spans="1:6" x14ac:dyDescent="0.2">
      <c r="A10" s="75" t="s">
        <v>35</v>
      </c>
      <c r="B10" s="207">
        <v>153</v>
      </c>
      <c r="C10" s="207">
        <v>159</v>
      </c>
      <c r="D10" s="207">
        <v>141</v>
      </c>
    </row>
    <row r="11" spans="1:6" x14ac:dyDescent="0.2">
      <c r="A11" s="94" t="s">
        <v>7</v>
      </c>
      <c r="B11" s="208">
        <f>SUM(B7:B10)</f>
        <v>1141</v>
      </c>
      <c r="C11" s="208">
        <f>SUM(C7:C10)</f>
        <v>1070</v>
      </c>
      <c r="D11" s="208">
        <f>SUM(D7:D10)</f>
        <v>590</v>
      </c>
    </row>
    <row r="12" spans="1:6" x14ac:dyDescent="0.2">
      <c r="A12" s="167"/>
      <c r="B12" s="369"/>
      <c r="C12" s="365"/>
      <c r="D12" s="350"/>
    </row>
    <row r="13" spans="1:6" x14ac:dyDescent="0.2">
      <c r="A13" s="89"/>
      <c r="B13" s="640" t="s">
        <v>54</v>
      </c>
      <c r="C13" s="640"/>
      <c r="D13" s="641" t="s">
        <v>26</v>
      </c>
    </row>
    <row r="14" spans="1:6" ht="12.75" thickBot="1" x14ac:dyDescent="0.25">
      <c r="A14" s="115">
        <v>2015</v>
      </c>
      <c r="B14" s="339" t="s">
        <v>145</v>
      </c>
      <c r="C14" s="339" t="s">
        <v>146</v>
      </c>
      <c r="D14" s="642"/>
    </row>
    <row r="15" spans="1:6" x14ac:dyDescent="0.2">
      <c r="A15" s="17" t="s">
        <v>32</v>
      </c>
      <c r="B15" s="207">
        <v>346</v>
      </c>
      <c r="C15" s="207">
        <v>694</v>
      </c>
      <c r="D15" s="207">
        <v>169</v>
      </c>
    </row>
    <row r="16" spans="1:6" x14ac:dyDescent="0.2">
      <c r="A16" s="17" t="s">
        <v>33</v>
      </c>
      <c r="B16" s="207">
        <v>123</v>
      </c>
      <c r="C16" s="207">
        <v>81</v>
      </c>
      <c r="D16" s="207">
        <v>85</v>
      </c>
    </row>
    <row r="17" spans="1:4" x14ac:dyDescent="0.2">
      <c r="A17" s="17" t="s">
        <v>34</v>
      </c>
      <c r="B17" s="207">
        <v>69</v>
      </c>
      <c r="C17" s="207">
        <v>50</v>
      </c>
      <c r="D17" s="207">
        <v>56</v>
      </c>
    </row>
    <row r="18" spans="1:4" x14ac:dyDescent="0.2">
      <c r="A18" s="75" t="s">
        <v>35</v>
      </c>
      <c r="B18" s="207">
        <v>10</v>
      </c>
      <c r="C18" s="207">
        <v>28</v>
      </c>
      <c r="D18" s="207">
        <v>5</v>
      </c>
    </row>
    <row r="19" spans="1:4" x14ac:dyDescent="0.2">
      <c r="A19" s="94" t="s">
        <v>7</v>
      </c>
      <c r="B19" s="412">
        <f>SUM(B15:B18)</f>
        <v>548</v>
      </c>
      <c r="C19" s="208">
        <f>SUM(C15:C18)</f>
        <v>853</v>
      </c>
      <c r="D19" s="208">
        <f>SUM(D15:D18)</f>
        <v>315</v>
      </c>
    </row>
  </sheetData>
  <mergeCells count="5">
    <mergeCell ref="B13:C13"/>
    <mergeCell ref="D13:D14"/>
    <mergeCell ref="A1:D2"/>
    <mergeCell ref="B5:C5"/>
    <mergeCell ref="D5:D6"/>
  </mergeCells>
  <phoneticPr fontId="3" type="noConversion"/>
  <pageMargins left="0.74803149606299213" right="0.74803149606299213" top="0.98425196850393704" bottom="0.98425196850393704" header="0.51181102362204722" footer="0.51181102362204722"/>
  <pageSetup paperSize="9" fitToHeight="0" orientation="portrait" r:id="rId1"/>
  <headerFooter alignWithMargins="0">
    <oddFooter>&amp;R&amp;A</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0">
    <pageSetUpPr fitToPage="1"/>
  </sheetPr>
  <dimension ref="A1:G27"/>
  <sheetViews>
    <sheetView zoomScaleNormal="100" workbookViewId="0">
      <selection activeCell="F2" sqref="F2"/>
    </sheetView>
  </sheetViews>
  <sheetFormatPr baseColWidth="10" defaultColWidth="11" defaultRowHeight="12" x14ac:dyDescent="0.2"/>
  <cols>
    <col min="1" max="1" width="26.75" style="21" bestFit="1" customWidth="1"/>
    <col min="2" max="2" width="14" style="21" customWidth="1"/>
    <col min="3" max="3" width="11" style="21" customWidth="1"/>
    <col min="4" max="4" width="15.625" style="21" customWidth="1"/>
    <col min="5" max="5" width="12.625" style="21" customWidth="1"/>
    <col min="6" max="16384" width="11" style="21"/>
  </cols>
  <sheetData>
    <row r="1" spans="1:7" ht="12" customHeight="1" x14ac:dyDescent="0.2">
      <c r="A1" s="644" t="s">
        <v>203</v>
      </c>
      <c r="B1" s="644"/>
      <c r="C1" s="644"/>
      <c r="D1" s="644"/>
      <c r="E1" s="644"/>
    </row>
    <row r="2" spans="1:7" x14ac:dyDescent="0.2">
      <c r="A2" s="341" t="s">
        <v>157</v>
      </c>
      <c r="B2" s="341"/>
      <c r="C2" s="341"/>
      <c r="D2" s="341"/>
      <c r="E2" s="341"/>
    </row>
    <row r="3" spans="1:7" ht="36.75" thickBot="1" x14ac:dyDescent="0.25">
      <c r="A3" s="401">
        <v>2016</v>
      </c>
      <c r="B3" s="364" t="s">
        <v>180</v>
      </c>
      <c r="C3" s="364" t="s">
        <v>56</v>
      </c>
      <c r="D3" s="364" t="s">
        <v>57</v>
      </c>
      <c r="E3" s="364" t="s">
        <v>179</v>
      </c>
    </row>
    <row r="4" spans="1:7" x14ac:dyDescent="0.2">
      <c r="A4" s="402" t="s">
        <v>26</v>
      </c>
      <c r="B4" s="210">
        <v>315</v>
      </c>
      <c r="C4" s="210">
        <v>192</v>
      </c>
      <c r="D4" s="93">
        <f>469-2</f>
        <v>467</v>
      </c>
      <c r="E4" s="93">
        <f>+B4-C4+D4-0.5</f>
        <v>589.5</v>
      </c>
    </row>
    <row r="5" spans="1:7" x14ac:dyDescent="0.2">
      <c r="A5" s="402" t="s">
        <v>58</v>
      </c>
      <c r="B5" s="93">
        <v>517.90899999999999</v>
      </c>
      <c r="C5" s="93"/>
      <c r="D5" s="93">
        <v>158</v>
      </c>
      <c r="E5" s="93">
        <f>+B5-C5+D5-0.5</f>
        <v>675.40899999999999</v>
      </c>
    </row>
    <row r="6" spans="1:7" x14ac:dyDescent="0.2">
      <c r="A6" s="402" t="s">
        <v>59</v>
      </c>
      <c r="B6" s="81">
        <v>3</v>
      </c>
      <c r="C6" s="81"/>
      <c r="D6" s="81">
        <v>2</v>
      </c>
      <c r="E6" s="93">
        <f>+B6-C6+D6-0.5</f>
        <v>4.5</v>
      </c>
    </row>
    <row r="7" spans="1:7" x14ac:dyDescent="0.2">
      <c r="A7" s="82" t="s">
        <v>7</v>
      </c>
      <c r="B7" s="95">
        <f>SUM(B4:B6)</f>
        <v>835.90899999999999</v>
      </c>
      <c r="C7" s="95">
        <f>SUM(C4:C6)</f>
        <v>192</v>
      </c>
      <c r="D7" s="95">
        <f>SUM(D4:D6)</f>
        <v>627</v>
      </c>
      <c r="E7" s="95">
        <f>+B7-C7+D7</f>
        <v>1270.9090000000001</v>
      </c>
    </row>
    <row r="8" spans="1:7" x14ac:dyDescent="0.2">
      <c r="A8" s="341"/>
      <c r="B8" s="341"/>
      <c r="C8" s="341"/>
      <c r="D8" s="341"/>
      <c r="E8" s="341"/>
    </row>
    <row r="9" spans="1:7" ht="36.75" thickBot="1" x14ac:dyDescent="0.25">
      <c r="A9" s="401">
        <v>2015</v>
      </c>
      <c r="B9" s="364" t="s">
        <v>180</v>
      </c>
      <c r="C9" s="364" t="s">
        <v>56</v>
      </c>
      <c r="D9" s="364" t="s">
        <v>57</v>
      </c>
      <c r="E9" s="364" t="s">
        <v>179</v>
      </c>
    </row>
    <row r="10" spans="1:7" x14ac:dyDescent="0.2">
      <c r="A10" s="402" t="s">
        <v>26</v>
      </c>
      <c r="B10" s="210">
        <v>322</v>
      </c>
      <c r="C10" s="210">
        <v>185</v>
      </c>
      <c r="D10" s="93">
        <v>178</v>
      </c>
      <c r="E10" s="93">
        <f>+B10-C10+D10-0.5</f>
        <v>314.5</v>
      </c>
      <c r="G10" s="79"/>
    </row>
    <row r="11" spans="1:7" x14ac:dyDescent="0.2">
      <c r="A11" s="402" t="s">
        <v>58</v>
      </c>
      <c r="B11" s="93">
        <v>377.90899999999999</v>
      </c>
      <c r="C11" s="93"/>
      <c r="D11" s="93">
        <v>140</v>
      </c>
      <c r="E11" s="93">
        <f>+B11-C11+D11-0.5</f>
        <v>517.40899999999999</v>
      </c>
    </row>
    <row r="12" spans="1:7" x14ac:dyDescent="0.2">
      <c r="A12" s="402" t="s">
        <v>59</v>
      </c>
      <c r="B12" s="81">
        <v>0</v>
      </c>
      <c r="C12" s="81"/>
      <c r="D12" s="81">
        <v>3</v>
      </c>
      <c r="E12" s="93">
        <f>+B12-C12+D12-0.5</f>
        <v>2.5</v>
      </c>
    </row>
    <row r="13" spans="1:7" x14ac:dyDescent="0.2">
      <c r="A13" s="82" t="s">
        <v>7</v>
      </c>
      <c r="B13" s="95">
        <f>SUM(B10:B12)</f>
        <v>699.90899999999999</v>
      </c>
      <c r="C13" s="95">
        <f>SUM(C10:C12)</f>
        <v>185</v>
      </c>
      <c r="D13" s="95">
        <f>SUM(D10:D12)</f>
        <v>321</v>
      </c>
      <c r="E13" s="95">
        <f>+B13-C13+D13</f>
        <v>835.90899999999999</v>
      </c>
    </row>
    <row r="26" spans="1:5" x14ac:dyDescent="0.2">
      <c r="A26" s="27"/>
    </row>
    <row r="27" spans="1:5" x14ac:dyDescent="0.2">
      <c r="A27" s="644"/>
      <c r="B27" s="644"/>
      <c r="C27" s="644"/>
      <c r="D27" s="644"/>
      <c r="E27" s="644"/>
    </row>
  </sheetData>
  <mergeCells count="2">
    <mergeCell ref="A1:E1"/>
    <mergeCell ref="A27:E27"/>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1" max="16383" man="1"/>
  </rowBreaks>
  <colBreaks count="1" manualBreakCount="1">
    <brk id="2" max="1048575"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2"/>
  <dimension ref="A1:I162"/>
  <sheetViews>
    <sheetView zoomScaleNormal="100" workbookViewId="0">
      <selection activeCell="M26" sqref="M26"/>
    </sheetView>
  </sheetViews>
  <sheetFormatPr baseColWidth="10" defaultColWidth="11" defaultRowHeight="12" x14ac:dyDescent="0.2"/>
  <cols>
    <col min="1" max="1" width="28.25" style="21" customWidth="1"/>
    <col min="2" max="2" width="8.625" style="21" customWidth="1"/>
    <col min="3" max="3" width="8.875" style="21" customWidth="1"/>
    <col min="4" max="4" width="8.5" style="21" customWidth="1"/>
    <col min="5" max="6" width="9" style="21" customWidth="1"/>
    <col min="7" max="7" width="11.375" style="21" customWidth="1"/>
    <col min="8" max="16384" width="11" style="21"/>
  </cols>
  <sheetData>
    <row r="1" spans="1:7" x14ac:dyDescent="0.2">
      <c r="A1" s="537" t="s">
        <v>751</v>
      </c>
      <c r="B1" s="80"/>
      <c r="C1" s="17"/>
      <c r="D1" s="17"/>
      <c r="E1" s="17"/>
      <c r="F1" s="17"/>
      <c r="G1" s="212"/>
    </row>
    <row r="2" spans="1:7" x14ac:dyDescent="0.2">
      <c r="A2" s="211"/>
      <c r="B2" s="80"/>
      <c r="C2" s="17"/>
      <c r="D2" s="17"/>
      <c r="E2" s="17"/>
      <c r="F2" s="17"/>
      <c r="G2" s="17"/>
    </row>
    <row r="3" spans="1:7" x14ac:dyDescent="0.2">
      <c r="A3" s="213"/>
      <c r="B3" s="80"/>
      <c r="C3" s="17"/>
      <c r="D3" s="17"/>
      <c r="E3" s="17"/>
      <c r="F3" s="17"/>
      <c r="G3" s="17"/>
    </row>
    <row r="4" spans="1:7" ht="51" customHeight="1" thickBot="1" x14ac:dyDescent="0.25">
      <c r="A4" s="586" t="s">
        <v>862</v>
      </c>
      <c r="B4" s="214" t="s">
        <v>141</v>
      </c>
      <c r="C4" s="364" t="s">
        <v>68</v>
      </c>
      <c r="D4" s="364" t="s">
        <v>69</v>
      </c>
      <c r="E4" s="364" t="s">
        <v>160</v>
      </c>
      <c r="F4" s="364" t="s">
        <v>161</v>
      </c>
      <c r="G4" s="364" t="s">
        <v>162</v>
      </c>
    </row>
    <row r="5" spans="1:7" s="371" customFormat="1" ht="12" customHeight="1" x14ac:dyDescent="0.2">
      <c r="A5" s="75" t="s">
        <v>305</v>
      </c>
      <c r="B5" s="85"/>
      <c r="C5" s="67"/>
      <c r="D5" s="67"/>
      <c r="E5" s="67"/>
      <c r="F5" s="67"/>
      <c r="G5" s="67"/>
    </row>
    <row r="6" spans="1:7" ht="12" customHeight="1" x14ac:dyDescent="0.2">
      <c r="A6" s="371"/>
      <c r="B6" s="215" t="s">
        <v>70</v>
      </c>
      <c r="C6" s="93">
        <v>0</v>
      </c>
      <c r="D6" s="93">
        <v>0</v>
      </c>
      <c r="E6" s="216">
        <v>0</v>
      </c>
      <c r="F6" s="216">
        <v>0</v>
      </c>
      <c r="G6" s="216">
        <v>0</v>
      </c>
    </row>
    <row r="7" spans="1:7" x14ac:dyDescent="0.2">
      <c r="A7" s="75"/>
      <c r="B7" s="215" t="s">
        <v>71</v>
      </c>
      <c r="C7" s="93">
        <v>508.60250692</v>
      </c>
      <c r="D7" s="93">
        <v>49.742920689999998</v>
      </c>
      <c r="E7" s="216">
        <v>0.23159077059757643</v>
      </c>
      <c r="F7" s="216">
        <v>0.25229984525743743</v>
      </c>
      <c r="G7" s="216">
        <v>0.95577149016330776</v>
      </c>
    </row>
    <row r="8" spans="1:7" x14ac:dyDescent="0.2">
      <c r="A8" s="75"/>
      <c r="B8" s="215" t="s">
        <v>72</v>
      </c>
      <c r="C8" s="93">
        <v>3028.92287988</v>
      </c>
      <c r="D8" s="93">
        <v>805.30004779000001</v>
      </c>
      <c r="E8" s="216">
        <v>0.37853400453350639</v>
      </c>
      <c r="F8" s="216">
        <v>0.30968831548747494</v>
      </c>
      <c r="G8" s="216">
        <v>0.81541871449216852</v>
      </c>
    </row>
    <row r="9" spans="1:7" x14ac:dyDescent="0.2">
      <c r="A9" s="75"/>
      <c r="B9" s="215" t="s">
        <v>73</v>
      </c>
      <c r="C9" s="93">
        <v>2920.2697140599989</v>
      </c>
      <c r="D9" s="93">
        <v>778.15335274999995</v>
      </c>
      <c r="E9" s="216">
        <v>0.43903962632553184</v>
      </c>
      <c r="F9" s="216">
        <v>0.27195613925463197</v>
      </c>
      <c r="G9" s="216">
        <v>0.93275489774785991</v>
      </c>
    </row>
    <row r="10" spans="1:7" x14ac:dyDescent="0.2">
      <c r="A10" s="75"/>
      <c r="B10" s="215" t="s">
        <v>74</v>
      </c>
      <c r="C10" s="93">
        <v>4492.3656666999996</v>
      </c>
      <c r="D10" s="93">
        <v>699.16013213999997</v>
      </c>
      <c r="E10" s="216">
        <v>0.5269532052046727</v>
      </c>
      <c r="F10" s="216">
        <v>0.26909939956697893</v>
      </c>
      <c r="G10" s="216">
        <v>0.93092279916868648</v>
      </c>
    </row>
    <row r="11" spans="1:7" x14ac:dyDescent="0.2">
      <c r="A11" s="75"/>
      <c r="B11" s="215" t="s">
        <v>75</v>
      </c>
      <c r="C11" s="93">
        <v>5493.9312260699999</v>
      </c>
      <c r="D11" s="93">
        <v>1155.4618516999999</v>
      </c>
      <c r="E11" s="216">
        <v>0.66654266171438381</v>
      </c>
      <c r="F11" s="216">
        <v>0.31086171224633552</v>
      </c>
      <c r="G11" s="216">
        <v>0.9532090559330042</v>
      </c>
    </row>
    <row r="12" spans="1:7" x14ac:dyDescent="0.2">
      <c r="A12" s="75"/>
      <c r="B12" s="215" t="s">
        <v>76</v>
      </c>
      <c r="C12" s="93">
        <v>5564.7558269900001</v>
      </c>
      <c r="D12" s="93">
        <v>837.91424034000011</v>
      </c>
      <c r="E12" s="216">
        <v>0.84510255396160006</v>
      </c>
      <c r="F12" s="216">
        <v>0.32075310522311351</v>
      </c>
      <c r="G12" s="216">
        <v>0.85319978062715973</v>
      </c>
    </row>
    <row r="13" spans="1:7" x14ac:dyDescent="0.2">
      <c r="A13" s="75"/>
      <c r="B13" s="215" t="s">
        <v>77</v>
      </c>
      <c r="C13" s="93">
        <v>1423.8781184600002</v>
      </c>
      <c r="D13" s="93">
        <v>162.81131857</v>
      </c>
      <c r="E13" s="216">
        <v>1.2470136900770106</v>
      </c>
      <c r="F13" s="216">
        <v>0.39055466146884216</v>
      </c>
      <c r="G13" s="216">
        <v>0.8836286859307021</v>
      </c>
    </row>
    <row r="14" spans="1:7" x14ac:dyDescent="0.2">
      <c r="A14" s="75"/>
      <c r="B14" s="215" t="s">
        <v>78</v>
      </c>
      <c r="C14" s="93">
        <v>464.06926171999999</v>
      </c>
      <c r="D14" s="93">
        <v>65.079421569999994</v>
      </c>
      <c r="E14" s="216">
        <v>1.7671634341722136</v>
      </c>
      <c r="F14" s="216">
        <v>0.44689529086684704</v>
      </c>
      <c r="G14" s="216">
        <v>0.94549287258271641</v>
      </c>
    </row>
    <row r="15" spans="1:7" x14ac:dyDescent="0.2">
      <c r="A15" s="75"/>
      <c r="B15" s="215" t="s">
        <v>79</v>
      </c>
      <c r="C15" s="93">
        <v>6.6988161899999996</v>
      </c>
      <c r="D15" s="93">
        <v>1.3077576899999999</v>
      </c>
      <c r="E15" s="216">
        <v>9.8741300011099431E-2</v>
      </c>
      <c r="F15" s="216">
        <v>0.64357391981735801</v>
      </c>
      <c r="G15" s="216">
        <v>0.91882798213546935</v>
      </c>
    </row>
    <row r="16" spans="1:7" x14ac:dyDescent="0.2">
      <c r="A16" s="75"/>
      <c r="B16" s="215" t="s">
        <v>80</v>
      </c>
      <c r="C16" s="93">
        <v>746.44025621000003</v>
      </c>
      <c r="D16" s="93">
        <v>15.613126319999999</v>
      </c>
      <c r="E16" s="216">
        <v>1.8172239158592902</v>
      </c>
      <c r="F16" s="216">
        <v>0</v>
      </c>
      <c r="G16" s="216">
        <v>0.98868600556622321</v>
      </c>
    </row>
    <row r="17" spans="1:7" ht="12" customHeight="1" x14ac:dyDescent="0.2">
      <c r="A17" s="217" t="s">
        <v>306</v>
      </c>
      <c r="B17" s="218"/>
      <c r="C17" s="219">
        <f>SUM(C6:C16)</f>
        <v>24649.9342732</v>
      </c>
      <c r="D17" s="219">
        <f>SUM(D6:D16)</f>
        <v>4570.5441695600002</v>
      </c>
      <c r="E17" s="220">
        <v>0.69903795888882214</v>
      </c>
      <c r="F17" s="220"/>
      <c r="G17" s="220">
        <v>0.90116092856152685</v>
      </c>
    </row>
    <row r="18" spans="1:7" s="371" customFormat="1" ht="12" customHeight="1" x14ac:dyDescent="0.2">
      <c r="A18" s="75" t="s">
        <v>108</v>
      </c>
      <c r="B18" s="409"/>
      <c r="C18" s="203"/>
      <c r="D18" s="203"/>
      <c r="E18" s="410"/>
      <c r="F18" s="410"/>
      <c r="G18" s="410"/>
    </row>
    <row r="19" spans="1:7" s="371" customFormat="1" ht="12" customHeight="1" x14ac:dyDescent="0.2">
      <c r="B19" s="215" t="s">
        <v>70</v>
      </c>
      <c r="C19" s="93">
        <v>8.9764529999999993</v>
      </c>
      <c r="D19" s="93">
        <v>0</v>
      </c>
      <c r="E19" s="216">
        <v>0.15801341409719408</v>
      </c>
      <c r="F19" s="216">
        <v>0.20843249909019418</v>
      </c>
      <c r="G19" s="216">
        <v>1</v>
      </c>
    </row>
    <row r="20" spans="1:7" s="371" customFormat="1" ht="12" customHeight="1" x14ac:dyDescent="0.2">
      <c r="A20" s="75"/>
      <c r="B20" s="215" t="s">
        <v>71</v>
      </c>
      <c r="C20" s="93">
        <v>1292.3666882004984</v>
      </c>
      <c r="D20" s="93">
        <v>270.88636965262498</v>
      </c>
      <c r="E20" s="216">
        <v>0.23922667326690014</v>
      </c>
      <c r="F20" s="216">
        <v>0.29608513312390722</v>
      </c>
      <c r="G20" s="216">
        <v>0.87705952449236868</v>
      </c>
    </row>
    <row r="21" spans="1:7" s="371" customFormat="1" ht="12" customHeight="1" x14ac:dyDescent="0.2">
      <c r="A21" s="75"/>
      <c r="B21" s="215" t="s">
        <v>72</v>
      </c>
      <c r="C21" s="93">
        <v>4519.4824354335142</v>
      </c>
      <c r="D21" s="93">
        <v>131.95995433000002</v>
      </c>
      <c r="E21" s="216">
        <v>0.36766232863346099</v>
      </c>
      <c r="F21" s="216">
        <v>0.24150892612053537</v>
      </c>
      <c r="G21" s="216">
        <v>0.99580650525077896</v>
      </c>
    </row>
    <row r="22" spans="1:7" s="371" customFormat="1" ht="12" customHeight="1" x14ac:dyDescent="0.2">
      <c r="A22" s="75"/>
      <c r="B22" s="215" t="s">
        <v>73</v>
      </c>
      <c r="C22" s="93">
        <v>4478.2147807547344</v>
      </c>
      <c r="D22" s="93">
        <v>233.31361489</v>
      </c>
      <c r="E22" s="216">
        <v>0.41589382726694857</v>
      </c>
      <c r="F22" s="216">
        <v>0.26771362494098511</v>
      </c>
      <c r="G22" s="216">
        <v>0.96562806871062545</v>
      </c>
    </row>
    <row r="23" spans="1:7" s="371" customFormat="1" ht="12" customHeight="1" x14ac:dyDescent="0.2">
      <c r="A23" s="75"/>
      <c r="B23" s="215" t="s">
        <v>74</v>
      </c>
      <c r="C23" s="93">
        <v>6189.1467061451249</v>
      </c>
      <c r="D23" s="93">
        <v>579.84556558000008</v>
      </c>
      <c r="E23" s="216">
        <v>0.53799966732104609</v>
      </c>
      <c r="F23" s="216">
        <v>0.27495928299422318</v>
      </c>
      <c r="G23" s="216">
        <v>0.90570957081017411</v>
      </c>
    </row>
    <row r="24" spans="1:7" s="371" customFormat="1" ht="12" customHeight="1" x14ac:dyDescent="0.2">
      <c r="A24" s="75"/>
      <c r="B24" s="215" t="s">
        <v>75</v>
      </c>
      <c r="C24" s="93">
        <v>7174.8345009352906</v>
      </c>
      <c r="D24" s="93">
        <v>644.43759955025507</v>
      </c>
      <c r="E24" s="216">
        <v>0.62666789161737169</v>
      </c>
      <c r="F24" s="216">
        <v>0.28239247019303709</v>
      </c>
      <c r="G24" s="216">
        <v>0.97530445498552354</v>
      </c>
    </row>
    <row r="25" spans="1:7" s="371" customFormat="1" ht="12" customHeight="1" x14ac:dyDescent="0.2">
      <c r="A25" s="75"/>
      <c r="B25" s="215" t="s">
        <v>76</v>
      </c>
      <c r="C25" s="93">
        <v>4526.009819120156</v>
      </c>
      <c r="D25" s="93">
        <v>585.03932242550002</v>
      </c>
      <c r="E25" s="216">
        <v>0.80614592396117468</v>
      </c>
      <c r="F25" s="216">
        <v>0.33104683484918701</v>
      </c>
      <c r="G25" s="216">
        <v>0.96335381780064289</v>
      </c>
    </row>
    <row r="26" spans="1:7" s="371" customFormat="1" ht="12" customHeight="1" x14ac:dyDescent="0.2">
      <c r="A26" s="75"/>
      <c r="B26" s="215" t="s">
        <v>77</v>
      </c>
      <c r="C26" s="93">
        <v>2746.0493705574249</v>
      </c>
      <c r="D26" s="93">
        <v>223.00120984000003</v>
      </c>
      <c r="E26" s="216">
        <v>0.96791091064815793</v>
      </c>
      <c r="F26" s="216">
        <v>0.31525197842822178</v>
      </c>
      <c r="G26" s="216">
        <v>0.98408514016999016</v>
      </c>
    </row>
    <row r="27" spans="1:7" s="371" customFormat="1" ht="12" customHeight="1" x14ac:dyDescent="0.2">
      <c r="A27" s="75"/>
      <c r="B27" s="215" t="s">
        <v>78</v>
      </c>
      <c r="C27" s="93">
        <v>623.97168369138501</v>
      </c>
      <c r="D27" s="93">
        <v>83.421689999999998</v>
      </c>
      <c r="E27" s="216">
        <v>1.3882846232058506</v>
      </c>
      <c r="F27" s="216">
        <v>0.36263647450544578</v>
      </c>
      <c r="G27" s="216">
        <v>0.93680574984205012</v>
      </c>
    </row>
    <row r="28" spans="1:7" s="371" customFormat="1" ht="12" customHeight="1" x14ac:dyDescent="0.2">
      <c r="A28" s="75"/>
      <c r="B28" s="215" t="s">
        <v>79</v>
      </c>
      <c r="C28" s="93">
        <v>68.983615493894987</v>
      </c>
      <c r="D28" s="93">
        <v>0.41163877226999995</v>
      </c>
      <c r="E28" s="216">
        <v>0.698064727796055</v>
      </c>
      <c r="F28" s="216">
        <v>0.15564434644824457</v>
      </c>
      <c r="G28" s="216">
        <v>0.99793025675014058</v>
      </c>
    </row>
    <row r="29" spans="1:7" s="371" customFormat="1" ht="12" customHeight="1" x14ac:dyDescent="0.2">
      <c r="A29" s="75"/>
      <c r="B29" s="215" t="s">
        <v>80</v>
      </c>
      <c r="C29" s="93">
        <v>547.85708327000009</v>
      </c>
      <c r="D29" s="93">
        <v>118.78812798</v>
      </c>
      <c r="E29" s="216">
        <v>1.0753569261316196</v>
      </c>
      <c r="F29" s="216">
        <v>8.9179777385500467E-2</v>
      </c>
      <c r="G29" s="216">
        <v>0.82314263096668916</v>
      </c>
    </row>
    <row r="30" spans="1:7" s="371" customFormat="1" ht="12" customHeight="1" x14ac:dyDescent="0.2">
      <c r="A30" s="217" t="s">
        <v>309</v>
      </c>
      <c r="B30" s="218"/>
      <c r="C30" s="219">
        <f>SUM(C19:C29)</f>
        <v>32175.893136602026</v>
      </c>
      <c r="D30" s="219">
        <f>SUM(D19:D29)</f>
        <v>2871.1050930206507</v>
      </c>
      <c r="E30" s="220">
        <v>0.60513603293088813</v>
      </c>
      <c r="F30" s="220"/>
      <c r="G30" s="220">
        <v>0.95369848053549422</v>
      </c>
    </row>
    <row r="31" spans="1:7" s="371" customFormat="1" ht="12" customHeight="1" x14ac:dyDescent="0.2">
      <c r="A31" s="75" t="s">
        <v>107</v>
      </c>
      <c r="B31" s="409"/>
      <c r="C31" s="203"/>
      <c r="D31" s="203"/>
      <c r="E31" s="410"/>
      <c r="F31" s="410"/>
      <c r="G31" s="410"/>
    </row>
    <row r="32" spans="1:7" s="371" customFormat="1" ht="12" customHeight="1" x14ac:dyDescent="0.2">
      <c r="B32" s="215" t="s">
        <v>70</v>
      </c>
      <c r="C32" s="93">
        <v>0</v>
      </c>
      <c r="D32" s="93">
        <v>0</v>
      </c>
      <c r="E32" s="216">
        <v>0</v>
      </c>
      <c r="F32" s="216">
        <v>0</v>
      </c>
      <c r="G32" s="216">
        <v>0</v>
      </c>
    </row>
    <row r="33" spans="1:7" s="371" customFormat="1" ht="12" customHeight="1" x14ac:dyDescent="0.2">
      <c r="A33" s="75"/>
      <c r="B33" s="215" t="s">
        <v>71</v>
      </c>
      <c r="C33" s="93">
        <v>9.6795695516100011</v>
      </c>
      <c r="D33" s="93">
        <v>0</v>
      </c>
      <c r="E33" s="216">
        <v>0.13817296635005125</v>
      </c>
      <c r="F33" s="216">
        <v>0</v>
      </c>
      <c r="G33" s="216">
        <v>1</v>
      </c>
    </row>
    <row r="34" spans="1:7" s="371" customFormat="1" ht="12" customHeight="1" x14ac:dyDescent="0.2">
      <c r="A34" s="75"/>
      <c r="B34" s="215" t="s">
        <v>72</v>
      </c>
      <c r="C34" s="93">
        <v>140.50654062705001</v>
      </c>
      <c r="D34" s="93">
        <v>98.528531389999998</v>
      </c>
      <c r="E34" s="216">
        <v>0.47730687646551129</v>
      </c>
      <c r="F34" s="216">
        <v>0.25489928142361817</v>
      </c>
      <c r="G34" s="216">
        <v>0.64460050955954362</v>
      </c>
    </row>
    <row r="35" spans="1:7" s="371" customFormat="1" ht="12" customHeight="1" x14ac:dyDescent="0.2">
      <c r="A35" s="75"/>
      <c r="B35" s="215" t="s">
        <v>73</v>
      </c>
      <c r="C35" s="93">
        <v>1460.6017306441306</v>
      </c>
      <c r="D35" s="93">
        <v>963.2238807</v>
      </c>
      <c r="E35" s="216">
        <v>0.42325157118797213</v>
      </c>
      <c r="F35" s="216">
        <v>0.12729208794749336</v>
      </c>
      <c r="G35" s="216">
        <v>0.88754005485744347</v>
      </c>
    </row>
    <row r="36" spans="1:7" s="371" customFormat="1" ht="12" customHeight="1" x14ac:dyDescent="0.2">
      <c r="A36" s="75"/>
      <c r="B36" s="215" t="s">
        <v>74</v>
      </c>
      <c r="C36" s="93">
        <v>1848.275679950518</v>
      </c>
      <c r="D36" s="93">
        <v>347.82047100949995</v>
      </c>
      <c r="E36" s="216">
        <v>0.6094744507541362</v>
      </c>
      <c r="F36" s="216">
        <v>5.5182557273047182E-2</v>
      </c>
      <c r="G36" s="216">
        <v>0.88812241850255869</v>
      </c>
    </row>
    <row r="37" spans="1:7" s="371" customFormat="1" ht="12" customHeight="1" x14ac:dyDescent="0.2">
      <c r="A37" s="75"/>
      <c r="B37" s="215" t="s">
        <v>75</v>
      </c>
      <c r="C37" s="93">
        <v>3440.8170037539148</v>
      </c>
      <c r="D37" s="93">
        <v>863.50129737939005</v>
      </c>
      <c r="E37" s="216">
        <v>0.80299172542576769</v>
      </c>
      <c r="F37" s="216">
        <v>7.6255316812568391E-2</v>
      </c>
      <c r="G37" s="216">
        <v>0.76797216854914274</v>
      </c>
    </row>
    <row r="38" spans="1:7" s="371" customFormat="1" ht="12" customHeight="1" x14ac:dyDescent="0.2">
      <c r="A38" s="75"/>
      <c r="B38" s="215" t="s">
        <v>76</v>
      </c>
      <c r="C38" s="93">
        <v>1117.0853648116126</v>
      </c>
      <c r="D38" s="93">
        <v>408.32991959000003</v>
      </c>
      <c r="E38" s="216">
        <v>1.2001133758699694</v>
      </c>
      <c r="F38" s="216">
        <v>0.15598602114787835</v>
      </c>
      <c r="G38" s="216">
        <v>0.76250437352968359</v>
      </c>
    </row>
    <row r="39" spans="1:7" s="371" customFormat="1" ht="12" customHeight="1" x14ac:dyDescent="0.2">
      <c r="A39" s="75"/>
      <c r="B39" s="215" t="s">
        <v>77</v>
      </c>
      <c r="C39" s="93">
        <v>615.04830802697268</v>
      </c>
      <c r="D39" s="93">
        <v>37.521473400000005</v>
      </c>
      <c r="E39" s="216">
        <v>1.0586977411204357</v>
      </c>
      <c r="F39" s="216">
        <v>2.3572290100769975E-2</v>
      </c>
      <c r="G39" s="216">
        <v>0.98530517443365584</v>
      </c>
    </row>
    <row r="40" spans="1:7" s="371" customFormat="1" ht="12" customHeight="1" x14ac:dyDescent="0.2">
      <c r="A40" s="75"/>
      <c r="B40" s="215" t="s">
        <v>78</v>
      </c>
      <c r="C40" s="93">
        <v>140.74805287826999</v>
      </c>
      <c r="D40" s="93">
        <v>56.907179999999997</v>
      </c>
      <c r="E40" s="216">
        <v>1.155500847709628</v>
      </c>
      <c r="F40" s="216">
        <v>8.6857035686429621E-2</v>
      </c>
      <c r="G40" s="216">
        <v>0.38207635019589065</v>
      </c>
    </row>
    <row r="41" spans="1:7" s="371" customFormat="1" ht="12" customHeight="1" x14ac:dyDescent="0.2">
      <c r="A41" s="75"/>
      <c r="B41" s="215" t="s">
        <v>79</v>
      </c>
      <c r="C41" s="93">
        <v>41.348864849507663</v>
      </c>
      <c r="D41" s="93">
        <v>0</v>
      </c>
      <c r="E41" s="216">
        <v>0</v>
      </c>
      <c r="F41" s="216">
        <v>0</v>
      </c>
      <c r="G41" s="216">
        <v>0</v>
      </c>
    </row>
    <row r="42" spans="1:7" s="371" customFormat="1" ht="12" customHeight="1" x14ac:dyDescent="0.2">
      <c r="A42" s="75"/>
      <c r="B42" s="215" t="s">
        <v>80</v>
      </c>
      <c r="C42" s="93">
        <v>374.19409467999992</v>
      </c>
      <c r="D42" s="93">
        <v>0</v>
      </c>
      <c r="E42" s="216">
        <v>0</v>
      </c>
      <c r="F42" s="216">
        <v>0</v>
      </c>
      <c r="G42" s="216">
        <v>0</v>
      </c>
    </row>
    <row r="43" spans="1:7" s="371" customFormat="1" ht="12" customHeight="1" x14ac:dyDescent="0.2">
      <c r="A43" s="217" t="s">
        <v>307</v>
      </c>
      <c r="B43" s="218"/>
      <c r="C43" s="219">
        <f>SUM(C32:C42)</f>
        <v>9188.3052097735872</v>
      </c>
      <c r="D43" s="219">
        <f>SUM(D32:D42)</f>
        <v>2775.8327534688901</v>
      </c>
      <c r="E43" s="220">
        <v>0.73844257155882065</v>
      </c>
      <c r="F43" s="220"/>
      <c r="G43" s="220">
        <v>0.81254994351744403</v>
      </c>
    </row>
    <row r="44" spans="1:7" s="371" customFormat="1" ht="12" customHeight="1" x14ac:dyDescent="0.2">
      <c r="A44" s="75" t="s">
        <v>308</v>
      </c>
      <c r="B44" s="409"/>
      <c r="C44" s="203"/>
      <c r="D44" s="203"/>
      <c r="E44" s="410"/>
      <c r="F44" s="410"/>
      <c r="G44" s="410"/>
    </row>
    <row r="45" spans="1:7" s="371" customFormat="1" ht="12" customHeight="1" x14ac:dyDescent="0.2">
      <c r="A45" s="75"/>
      <c r="B45" s="215" t="s">
        <v>70</v>
      </c>
      <c r="C45" s="93">
        <v>0</v>
      </c>
      <c r="D45" s="93">
        <v>0</v>
      </c>
      <c r="E45" s="216">
        <v>0</v>
      </c>
      <c r="F45" s="216">
        <v>0</v>
      </c>
      <c r="G45" s="216">
        <v>0</v>
      </c>
    </row>
    <row r="46" spans="1:7" s="371" customFormat="1" ht="12" customHeight="1" x14ac:dyDescent="0.2">
      <c r="A46" s="75"/>
      <c r="B46" s="215" t="s">
        <v>71</v>
      </c>
      <c r="C46" s="93">
        <v>1779.6147873657858</v>
      </c>
      <c r="D46" s="93">
        <v>570.7819279353879</v>
      </c>
      <c r="E46" s="216">
        <v>7.1726372854279588E-2</v>
      </c>
      <c r="F46" s="216">
        <v>0.16719164695696603</v>
      </c>
      <c r="G46" s="216">
        <v>0.99945568911006732</v>
      </c>
    </row>
    <row r="47" spans="1:7" s="371" customFormat="1" ht="12" customHeight="1" x14ac:dyDescent="0.2">
      <c r="A47" s="75"/>
      <c r="B47" s="215" t="s">
        <v>72</v>
      </c>
      <c r="C47" s="93">
        <v>1545.20331090679</v>
      </c>
      <c r="D47" s="93">
        <v>129.453841450347</v>
      </c>
      <c r="E47" s="216">
        <v>0.13507507386841935</v>
      </c>
      <c r="F47" s="216">
        <v>0.21526286443721515</v>
      </c>
      <c r="G47" s="216">
        <v>0.99968387944023696</v>
      </c>
    </row>
    <row r="48" spans="1:7" s="371" customFormat="1" ht="12" customHeight="1" x14ac:dyDescent="0.2">
      <c r="A48" s="75"/>
      <c r="B48" s="215" t="s">
        <v>73</v>
      </c>
      <c r="C48" s="93">
        <v>769.56911073675599</v>
      </c>
      <c r="D48" s="93">
        <v>15.676783214159</v>
      </c>
      <c r="E48" s="216">
        <v>0.21562003111069877</v>
      </c>
      <c r="F48" s="216">
        <v>0.23987518944175532</v>
      </c>
      <c r="G48" s="216">
        <v>0.99992691249162302</v>
      </c>
    </row>
    <row r="49" spans="1:7" s="371" customFormat="1" ht="12" customHeight="1" x14ac:dyDescent="0.2">
      <c r="A49" s="75"/>
      <c r="B49" s="215" t="s">
        <v>74</v>
      </c>
      <c r="C49" s="93">
        <v>735.75436030588105</v>
      </c>
      <c r="D49" s="93">
        <v>6.7939215817350007</v>
      </c>
      <c r="E49" s="216">
        <v>0.30373677600304766</v>
      </c>
      <c r="F49" s="216">
        <v>0.24357811385424635</v>
      </c>
      <c r="G49" s="216">
        <v>0.99971262253943127</v>
      </c>
    </row>
    <row r="50" spans="1:7" s="371" customFormat="1" ht="12" customHeight="1" x14ac:dyDescent="0.2">
      <c r="A50" s="75"/>
      <c r="B50" s="215" t="s">
        <v>75</v>
      </c>
      <c r="C50" s="93">
        <v>391.474390837822</v>
      </c>
      <c r="D50" s="93">
        <v>6.0417244081470001</v>
      </c>
      <c r="E50" s="216">
        <v>0.40746312595239259</v>
      </c>
      <c r="F50" s="216">
        <v>0.22997286062671818</v>
      </c>
      <c r="G50" s="216">
        <v>0.9999521064405883</v>
      </c>
    </row>
    <row r="51" spans="1:7" s="371" customFormat="1" ht="12" customHeight="1" x14ac:dyDescent="0.2">
      <c r="A51" s="75"/>
      <c r="B51" s="215" t="s">
        <v>76</v>
      </c>
      <c r="C51" s="93">
        <v>92.181682247330997</v>
      </c>
      <c r="D51" s="93">
        <v>0.94871778436999998</v>
      </c>
      <c r="E51" s="216">
        <v>0.55642150252843658</v>
      </c>
      <c r="F51" s="216">
        <v>0.21243530474795222</v>
      </c>
      <c r="G51" s="216">
        <v>0.99911395015328663</v>
      </c>
    </row>
    <row r="52" spans="1:7" s="371" customFormat="1" ht="12" customHeight="1" x14ac:dyDescent="0.2">
      <c r="A52" s="75"/>
      <c r="B52" s="215" t="s">
        <v>77</v>
      </c>
      <c r="C52" s="93">
        <v>75.280267518692014</v>
      </c>
      <c r="D52" s="93">
        <v>0.59024221365999996</v>
      </c>
      <c r="E52" s="216">
        <v>0.93994850320162648</v>
      </c>
      <c r="F52" s="216">
        <v>0.2324003487697385</v>
      </c>
      <c r="G52" s="216">
        <v>0.99920361312779893</v>
      </c>
    </row>
    <row r="53" spans="1:7" s="371" customFormat="1" ht="12" customHeight="1" x14ac:dyDescent="0.2">
      <c r="A53" s="75"/>
      <c r="B53" s="215" t="s">
        <v>78</v>
      </c>
      <c r="C53" s="93">
        <v>151.60256365950002</v>
      </c>
      <c r="D53" s="93">
        <v>1.0309378617489999</v>
      </c>
      <c r="E53" s="216">
        <v>1.1690842248493711</v>
      </c>
      <c r="F53" s="216">
        <v>0.22223305210853145</v>
      </c>
      <c r="G53" s="216">
        <v>0.99951459091469341</v>
      </c>
    </row>
    <row r="54" spans="1:7" s="371" customFormat="1" ht="12" customHeight="1" x14ac:dyDescent="0.2">
      <c r="A54" s="75"/>
      <c r="B54" s="215" t="s">
        <v>79</v>
      </c>
      <c r="C54" s="93">
        <v>7.7369912654000004</v>
      </c>
      <c r="D54" s="93">
        <v>0</v>
      </c>
      <c r="E54" s="216">
        <v>0.11700163493146308</v>
      </c>
      <c r="F54" s="216">
        <v>0.13130450894386447</v>
      </c>
      <c r="G54" s="216">
        <v>1</v>
      </c>
    </row>
    <row r="55" spans="1:7" s="371" customFormat="1" ht="12" customHeight="1" x14ac:dyDescent="0.2">
      <c r="A55" s="75"/>
      <c r="B55" s="215" t="s">
        <v>80</v>
      </c>
      <c r="C55" s="93">
        <v>13.154860810000001</v>
      </c>
      <c r="D55" s="93">
        <v>7.0480050080000004E-3</v>
      </c>
      <c r="E55" s="216">
        <v>0.65876265073534157</v>
      </c>
      <c r="F55" s="216">
        <v>0.52774241661681598</v>
      </c>
      <c r="G55" s="216">
        <v>1</v>
      </c>
    </row>
    <row r="56" spans="1:7" s="371" customFormat="1" ht="12" customHeight="1" x14ac:dyDescent="0.2">
      <c r="A56" s="217" t="s">
        <v>310</v>
      </c>
      <c r="B56" s="82"/>
      <c r="C56" s="221">
        <f>SUM(C45:C55)</f>
        <v>5561.5723256539595</v>
      </c>
      <c r="D56" s="221">
        <f>SUM(D45:D55)</f>
        <v>731.32514445456286</v>
      </c>
      <c r="E56" s="222">
        <v>0.21471339925249922</v>
      </c>
      <c r="F56" s="222"/>
      <c r="G56" s="223">
        <v>0.99964776130629862</v>
      </c>
    </row>
    <row r="57" spans="1:7" s="371" customFormat="1" ht="12" customHeight="1" x14ac:dyDescent="0.2">
      <c r="A57" s="75" t="s">
        <v>311</v>
      </c>
      <c r="B57" s="409"/>
      <c r="C57" s="203"/>
      <c r="D57" s="203"/>
      <c r="E57" s="410"/>
      <c r="F57" s="410"/>
      <c r="G57" s="410"/>
    </row>
    <row r="58" spans="1:7" ht="12" customHeight="1" x14ac:dyDescent="0.2">
      <c r="A58" s="371"/>
      <c r="B58" s="215" t="s">
        <v>70</v>
      </c>
      <c r="C58" s="93">
        <v>0</v>
      </c>
      <c r="D58" s="93">
        <v>0</v>
      </c>
      <c r="E58" s="216">
        <v>0</v>
      </c>
      <c r="F58" s="216">
        <v>0</v>
      </c>
      <c r="G58" s="216">
        <v>0</v>
      </c>
    </row>
    <row r="59" spans="1:7" x14ac:dyDescent="0.2">
      <c r="A59" s="75"/>
      <c r="B59" s="215" t="s">
        <v>71</v>
      </c>
      <c r="C59" s="93">
        <v>37907.303700378492</v>
      </c>
      <c r="D59" s="93">
        <v>11046.698445915037</v>
      </c>
      <c r="E59" s="216">
        <v>7.071823575115864E-2</v>
      </c>
      <c r="F59" s="216">
        <v>0.16203691307002821</v>
      </c>
      <c r="G59" s="216">
        <v>0.99994037792803026</v>
      </c>
    </row>
    <row r="60" spans="1:7" x14ac:dyDescent="0.2">
      <c r="A60" s="75"/>
      <c r="B60" s="215" t="s">
        <v>72</v>
      </c>
      <c r="C60" s="93">
        <v>33392.920376401067</v>
      </c>
      <c r="D60" s="93">
        <v>1807.2190805655432</v>
      </c>
      <c r="E60" s="216">
        <v>0.13093019010371054</v>
      </c>
      <c r="F60" s="216">
        <v>0.19932418342382965</v>
      </c>
      <c r="G60" s="216">
        <v>0.99995874295681297</v>
      </c>
    </row>
    <row r="61" spans="1:7" x14ac:dyDescent="0.2">
      <c r="A61" s="75"/>
      <c r="B61" s="215" t="s">
        <v>73</v>
      </c>
      <c r="C61" s="93">
        <v>22701.684406333607</v>
      </c>
      <c r="D61" s="93">
        <v>267.19159227775503</v>
      </c>
      <c r="E61" s="216">
        <v>0.20759213077405991</v>
      </c>
      <c r="F61" s="216">
        <v>0.21900532194531785</v>
      </c>
      <c r="G61" s="216">
        <v>0.99998335186494869</v>
      </c>
    </row>
    <row r="62" spans="1:7" x14ac:dyDescent="0.2">
      <c r="A62" s="75"/>
      <c r="B62" s="215" t="s">
        <v>74</v>
      </c>
      <c r="C62" s="93">
        <v>20562.687941025746</v>
      </c>
      <c r="D62" s="93">
        <v>85.518704057882005</v>
      </c>
      <c r="E62" s="216">
        <v>0.29583703690256091</v>
      </c>
      <c r="F62" s="216">
        <v>0.23196598515454162</v>
      </c>
      <c r="G62" s="216">
        <v>0.99997136886261628</v>
      </c>
    </row>
    <row r="63" spans="1:7" x14ac:dyDescent="0.2">
      <c r="A63" s="75"/>
      <c r="B63" s="215" t="s">
        <v>75</v>
      </c>
      <c r="C63" s="93">
        <v>8289.7231052903117</v>
      </c>
      <c r="D63" s="93">
        <v>27.374211008190002</v>
      </c>
      <c r="E63" s="216">
        <v>0.41900836552407822</v>
      </c>
      <c r="F63" s="216">
        <v>0.23423819698674372</v>
      </c>
      <c r="G63" s="216">
        <v>0.99996439995765973</v>
      </c>
    </row>
    <row r="64" spans="1:7" x14ac:dyDescent="0.2">
      <c r="A64" s="75"/>
      <c r="B64" s="215" t="s">
        <v>76</v>
      </c>
      <c r="C64" s="93">
        <v>1968.9287908910298</v>
      </c>
      <c r="D64" s="93">
        <v>5.8576862653200008</v>
      </c>
      <c r="E64" s="216">
        <v>0.59040606305901044</v>
      </c>
      <c r="F64" s="216">
        <v>0.22312121367103793</v>
      </c>
      <c r="G64" s="216">
        <v>0.99992750390372542</v>
      </c>
    </row>
    <row r="65" spans="1:7" x14ac:dyDescent="0.2">
      <c r="A65" s="75"/>
      <c r="B65" s="215" t="s">
        <v>77</v>
      </c>
      <c r="C65" s="93">
        <v>1211.3643192763423</v>
      </c>
      <c r="D65" s="93">
        <v>11.084954367762</v>
      </c>
      <c r="E65" s="216">
        <v>0.86525240316133889</v>
      </c>
      <c r="F65" s="216">
        <v>0.21482571299042014</v>
      </c>
      <c r="G65" s="216">
        <v>0.99995831320601625</v>
      </c>
    </row>
    <row r="66" spans="1:7" x14ac:dyDescent="0.2">
      <c r="A66" s="75"/>
      <c r="B66" s="215" t="s">
        <v>78</v>
      </c>
      <c r="C66" s="93">
        <v>1625.5758071012638</v>
      </c>
      <c r="D66" s="93">
        <v>4.7454517134600005</v>
      </c>
      <c r="E66" s="216">
        <v>1.2681647216997329</v>
      </c>
      <c r="F66" s="216">
        <v>0.22345163670115029</v>
      </c>
      <c r="G66" s="216">
        <v>0.99989558636696962</v>
      </c>
    </row>
    <row r="67" spans="1:7" x14ac:dyDescent="0.2">
      <c r="A67" s="75"/>
      <c r="B67" s="215" t="s">
        <v>79</v>
      </c>
      <c r="C67" s="93">
        <v>186.15536439201352</v>
      </c>
      <c r="D67" s="93">
        <v>0.2394056772470001</v>
      </c>
      <c r="E67" s="216">
        <v>0.34544489441926796</v>
      </c>
      <c r="F67" s="216">
        <v>0.2437809582494965</v>
      </c>
      <c r="G67" s="216">
        <v>1</v>
      </c>
    </row>
    <row r="68" spans="1:7" x14ac:dyDescent="0.2">
      <c r="A68" s="75"/>
      <c r="B68" s="215" t="s">
        <v>80</v>
      </c>
      <c r="C68" s="93">
        <v>161.08930387152498</v>
      </c>
      <c r="D68" s="93">
        <v>4.6699173604359991</v>
      </c>
      <c r="E68" s="216">
        <v>1.4898649267444488</v>
      </c>
      <c r="F68" s="216">
        <v>0.26421828539620268</v>
      </c>
      <c r="G68" s="216">
        <v>0.99988051534485656</v>
      </c>
    </row>
    <row r="69" spans="1:7" ht="12" customHeight="1" x14ac:dyDescent="0.2">
      <c r="A69" s="217" t="s">
        <v>175</v>
      </c>
      <c r="B69" s="82"/>
      <c r="C69" s="221">
        <f>SUM(C58:C68)</f>
        <v>128007.4331149614</v>
      </c>
      <c r="D69" s="221">
        <f>SUM(D58:D68)</f>
        <v>13260.59944920863</v>
      </c>
      <c r="E69" s="222">
        <v>0.20232143134345756</v>
      </c>
      <c r="F69" s="222"/>
      <c r="G69" s="223">
        <v>0.9999587379367556</v>
      </c>
    </row>
    <row r="70" spans="1:7" x14ac:dyDescent="0.2">
      <c r="A70" s="75" t="s">
        <v>137</v>
      </c>
      <c r="B70" s="215" t="s">
        <v>70</v>
      </c>
      <c r="C70" s="93">
        <v>0</v>
      </c>
      <c r="D70" s="93">
        <v>0</v>
      </c>
      <c r="E70" s="216">
        <v>0</v>
      </c>
      <c r="F70" s="216">
        <v>0</v>
      </c>
      <c r="G70" s="216">
        <v>0</v>
      </c>
    </row>
    <row r="71" spans="1:7" x14ac:dyDescent="0.2">
      <c r="A71" s="75"/>
      <c r="B71" s="215" t="s">
        <v>71</v>
      </c>
      <c r="C71" s="93">
        <v>702.63676980736795</v>
      </c>
      <c r="D71" s="93">
        <v>363.68530286028397</v>
      </c>
      <c r="E71" s="216">
        <v>0.21442629293041005</v>
      </c>
      <c r="F71" s="216">
        <v>0.48354596937172284</v>
      </c>
      <c r="G71" s="216">
        <v>0.99826449291035202</v>
      </c>
    </row>
    <row r="72" spans="1:7" x14ac:dyDescent="0.2">
      <c r="A72" s="75"/>
      <c r="B72" s="215" t="s">
        <v>72</v>
      </c>
      <c r="C72" s="93">
        <v>1202.3192139043788</v>
      </c>
      <c r="D72" s="93">
        <v>285.54324535932199</v>
      </c>
      <c r="E72" s="216">
        <v>0.31259225886220487</v>
      </c>
      <c r="F72" s="216">
        <v>0.49260814649970841</v>
      </c>
      <c r="G72" s="216">
        <v>0.9984964004224719</v>
      </c>
    </row>
    <row r="73" spans="1:7" x14ac:dyDescent="0.2">
      <c r="A73" s="75"/>
      <c r="B73" s="215" t="s">
        <v>73</v>
      </c>
      <c r="C73" s="93">
        <v>952.77548797156498</v>
      </c>
      <c r="D73" s="93">
        <v>90.390450049395</v>
      </c>
      <c r="E73" s="216">
        <v>0.43039942018244931</v>
      </c>
      <c r="F73" s="216">
        <v>0.50373743081252986</v>
      </c>
      <c r="G73" s="216">
        <v>0.99901585666920456</v>
      </c>
    </row>
    <row r="74" spans="1:7" x14ac:dyDescent="0.2">
      <c r="A74" s="75"/>
      <c r="B74" s="215" t="s">
        <v>74</v>
      </c>
      <c r="C74" s="93">
        <v>1022.4087684410189</v>
      </c>
      <c r="D74" s="93">
        <v>55.124127132607001</v>
      </c>
      <c r="E74" s="216">
        <v>0.53195212277773019</v>
      </c>
      <c r="F74" s="216">
        <v>0.50320869131022394</v>
      </c>
      <c r="G74" s="216">
        <v>0.99915847814881198</v>
      </c>
    </row>
    <row r="75" spans="1:7" x14ac:dyDescent="0.2">
      <c r="A75" s="75"/>
      <c r="B75" s="215" t="s">
        <v>75</v>
      </c>
      <c r="C75" s="93">
        <v>433.631767039289</v>
      </c>
      <c r="D75" s="93">
        <v>20.218583217231</v>
      </c>
      <c r="E75" s="216">
        <v>0.65266551377896798</v>
      </c>
      <c r="F75" s="216">
        <v>0.50408971456278517</v>
      </c>
      <c r="G75" s="216">
        <v>0.99940048004710014</v>
      </c>
    </row>
    <row r="76" spans="1:7" x14ac:dyDescent="0.2">
      <c r="A76" s="75"/>
      <c r="B76" s="215" t="s">
        <v>76</v>
      </c>
      <c r="C76" s="93">
        <v>178.04938789251798</v>
      </c>
      <c r="D76" s="93">
        <v>3.902694020802</v>
      </c>
      <c r="E76" s="216">
        <v>0.74657172340653943</v>
      </c>
      <c r="F76" s="216">
        <v>0.49815128704924472</v>
      </c>
      <c r="G76" s="216">
        <v>0.9992826686009193</v>
      </c>
    </row>
    <row r="77" spans="1:7" x14ac:dyDescent="0.2">
      <c r="A77" s="75"/>
      <c r="B77" s="215" t="s">
        <v>77</v>
      </c>
      <c r="C77" s="93">
        <v>59.441548461103999</v>
      </c>
      <c r="D77" s="93">
        <v>1.5095639342</v>
      </c>
      <c r="E77" s="216">
        <v>0.82505694372796456</v>
      </c>
      <c r="F77" s="216">
        <v>0.50345980972164717</v>
      </c>
      <c r="G77" s="216">
        <v>0.99717396279629178</v>
      </c>
    </row>
    <row r="78" spans="1:7" x14ac:dyDescent="0.2">
      <c r="A78" s="75"/>
      <c r="B78" s="215" t="s">
        <v>78</v>
      </c>
      <c r="C78" s="93">
        <v>72.219556932000003</v>
      </c>
      <c r="D78" s="93">
        <v>2.4415072200000001</v>
      </c>
      <c r="E78" s="216">
        <v>1.1122311855690972</v>
      </c>
      <c r="F78" s="216">
        <v>0.49390285955840613</v>
      </c>
      <c r="G78" s="216">
        <v>0.99385866061806882</v>
      </c>
    </row>
    <row r="79" spans="1:7" x14ac:dyDescent="0.2">
      <c r="A79" s="75"/>
      <c r="B79" s="215" t="s">
        <v>79</v>
      </c>
      <c r="C79" s="93">
        <v>7.8519054399999986</v>
      </c>
      <c r="D79" s="93">
        <v>0.13826966999999998</v>
      </c>
      <c r="E79" s="216">
        <v>1.848109180744286E-3</v>
      </c>
      <c r="F79" s="216">
        <v>0.50595117011080981</v>
      </c>
      <c r="G79" s="216">
        <v>0.99755445821531108</v>
      </c>
    </row>
    <row r="80" spans="1:7" x14ac:dyDescent="0.2">
      <c r="A80" s="75"/>
      <c r="B80" s="215" t="s">
        <v>80</v>
      </c>
      <c r="C80" s="93">
        <v>28.282117769999999</v>
      </c>
      <c r="D80" s="93">
        <v>0</v>
      </c>
      <c r="E80" s="216">
        <v>6.62045835054169E-2</v>
      </c>
      <c r="F80" s="216">
        <v>0.88220373696971599</v>
      </c>
      <c r="G80" s="216">
        <v>1</v>
      </c>
    </row>
    <row r="81" spans="1:9" x14ac:dyDescent="0.2">
      <c r="A81" s="217" t="s">
        <v>176</v>
      </c>
      <c r="B81" s="82"/>
      <c r="C81" s="221">
        <f>SUM(C70:C80)</f>
        <v>4659.6165236592415</v>
      </c>
      <c r="D81" s="221">
        <f>SUM(D70:D80)</f>
        <v>822.95374346384074</v>
      </c>
      <c r="E81" s="222">
        <v>0.4351524551254895</v>
      </c>
      <c r="F81" s="222"/>
      <c r="G81" s="223">
        <v>0.99874412675784507</v>
      </c>
    </row>
    <row r="82" spans="1:9" x14ac:dyDescent="0.2">
      <c r="A82" s="92"/>
      <c r="B82" s="89"/>
      <c r="C82" s="224"/>
      <c r="D82" s="224"/>
      <c r="E82" s="225"/>
      <c r="F82" s="225"/>
      <c r="G82" s="226"/>
    </row>
    <row r="83" spans="1:9" x14ac:dyDescent="0.2">
      <c r="A83" s="92"/>
      <c r="B83" s="89"/>
      <c r="C83" s="224"/>
      <c r="D83" s="224"/>
      <c r="E83" s="225"/>
      <c r="F83" s="225"/>
      <c r="G83" s="226"/>
    </row>
    <row r="84" spans="1:9" x14ac:dyDescent="0.2">
      <c r="A84" s="92"/>
      <c r="B84" s="89"/>
      <c r="C84" s="224"/>
      <c r="D84" s="224"/>
      <c r="E84" s="225"/>
      <c r="F84" s="225"/>
      <c r="G84" s="226"/>
    </row>
    <row r="85" spans="1:9" ht="48.75" thickBot="1" x14ac:dyDescent="0.25">
      <c r="A85" s="586" t="s">
        <v>739</v>
      </c>
      <c r="B85" s="214" t="s">
        <v>141</v>
      </c>
      <c r="C85" s="364" t="s">
        <v>68</v>
      </c>
      <c r="D85" s="364" t="s">
        <v>69</v>
      </c>
      <c r="E85" s="364" t="s">
        <v>160</v>
      </c>
      <c r="F85" s="364" t="s">
        <v>161</v>
      </c>
      <c r="G85" s="364" t="s">
        <v>162</v>
      </c>
    </row>
    <row r="86" spans="1:9" x14ac:dyDescent="0.2">
      <c r="A86" s="75" t="s">
        <v>305</v>
      </c>
      <c r="B86" s="85"/>
      <c r="C86" s="67"/>
      <c r="D86" s="67"/>
      <c r="E86" s="67"/>
      <c r="F86" s="67"/>
      <c r="G86" s="67"/>
    </row>
    <row r="87" spans="1:9" x14ac:dyDescent="0.2">
      <c r="A87" s="371"/>
      <c r="B87" s="215" t="s">
        <v>70</v>
      </c>
      <c r="C87" s="93">
        <v>0</v>
      </c>
      <c r="D87" s="93">
        <v>0</v>
      </c>
      <c r="E87" s="216">
        <v>0</v>
      </c>
      <c r="F87" s="216">
        <v>0</v>
      </c>
      <c r="G87" s="216">
        <v>0</v>
      </c>
      <c r="I87" s="27"/>
    </row>
    <row r="88" spans="1:9" x14ac:dyDescent="0.2">
      <c r="A88" s="75"/>
      <c r="B88" s="215" t="s">
        <v>71</v>
      </c>
      <c r="C88" s="93">
        <v>639.65953764999995</v>
      </c>
      <c r="D88" s="93">
        <v>480.08986794000003</v>
      </c>
      <c r="E88" s="216">
        <v>0.24398337878838947</v>
      </c>
      <c r="F88" s="216">
        <v>0.18137852582660149</v>
      </c>
      <c r="G88" s="216">
        <v>0.97373875700845458</v>
      </c>
    </row>
    <row r="89" spans="1:9" x14ac:dyDescent="0.2">
      <c r="A89" s="75"/>
      <c r="B89" s="215" t="s">
        <v>72</v>
      </c>
      <c r="C89" s="93">
        <v>4933.2625837899996</v>
      </c>
      <c r="D89" s="93">
        <v>1261.7603195499998</v>
      </c>
      <c r="E89" s="216">
        <v>0.36129532362159683</v>
      </c>
      <c r="F89" s="216">
        <v>0.2874009138344838</v>
      </c>
      <c r="G89" s="216">
        <v>0.85888669765345871</v>
      </c>
    </row>
    <row r="90" spans="1:9" x14ac:dyDescent="0.2">
      <c r="A90" s="75"/>
      <c r="B90" s="215" t="s">
        <v>73</v>
      </c>
      <c r="C90" s="93">
        <v>3018.9211021400001</v>
      </c>
      <c r="D90" s="93">
        <v>474.43366993000001</v>
      </c>
      <c r="E90" s="216">
        <v>0.42283210901165924</v>
      </c>
      <c r="F90" s="216">
        <v>0.26615421313613835</v>
      </c>
      <c r="G90" s="216">
        <v>0.9074326985617156</v>
      </c>
    </row>
    <row r="91" spans="1:9" x14ac:dyDescent="0.2">
      <c r="A91" s="75"/>
      <c r="B91" s="215" t="s">
        <v>74</v>
      </c>
      <c r="C91" s="93">
        <v>4052.5237407499999</v>
      </c>
      <c r="D91" s="93">
        <v>650.93137563000005</v>
      </c>
      <c r="E91" s="216">
        <v>0.49939868902018969</v>
      </c>
      <c r="F91" s="216">
        <v>0.27322901043291686</v>
      </c>
      <c r="G91" s="216">
        <v>0.90021674643799232</v>
      </c>
    </row>
    <row r="92" spans="1:9" x14ac:dyDescent="0.2">
      <c r="A92" s="75"/>
      <c r="B92" s="215" t="s">
        <v>75</v>
      </c>
      <c r="C92" s="93">
        <v>5489.5834305999997</v>
      </c>
      <c r="D92" s="93">
        <v>1451.4397398799999</v>
      </c>
      <c r="E92" s="216">
        <v>0.72377874861127467</v>
      </c>
      <c r="F92" s="216">
        <v>0.32928029650756696</v>
      </c>
      <c r="G92" s="216">
        <v>0.94727234445578201</v>
      </c>
    </row>
    <row r="93" spans="1:9" x14ac:dyDescent="0.2">
      <c r="A93" s="75"/>
      <c r="B93" s="215" t="s">
        <v>76</v>
      </c>
      <c r="C93" s="93">
        <v>3850.9023848699999</v>
      </c>
      <c r="D93" s="93">
        <v>619.67663826</v>
      </c>
      <c r="E93" s="216">
        <v>0.82628000066458829</v>
      </c>
      <c r="F93" s="216">
        <v>0.31878063363014331</v>
      </c>
      <c r="G93" s="216">
        <v>0.79163813713167108</v>
      </c>
    </row>
    <row r="94" spans="1:9" x14ac:dyDescent="0.2">
      <c r="A94" s="75"/>
      <c r="B94" s="215" t="s">
        <v>77</v>
      </c>
      <c r="C94" s="93">
        <v>1276.0464169699999</v>
      </c>
      <c r="D94" s="93">
        <v>192.34209129999999</v>
      </c>
      <c r="E94" s="216">
        <v>0.95850140039866283</v>
      </c>
      <c r="F94" s="216">
        <v>0.33347583353624133</v>
      </c>
      <c r="G94" s="216">
        <v>0.85136941323297122</v>
      </c>
    </row>
    <row r="95" spans="1:9" x14ac:dyDescent="0.2">
      <c r="A95" s="75"/>
      <c r="B95" s="215" t="s">
        <v>78</v>
      </c>
      <c r="C95" s="93">
        <v>781.22465370999987</v>
      </c>
      <c r="D95" s="93">
        <v>113.47012174</v>
      </c>
      <c r="E95" s="216">
        <v>1.3479297678771089</v>
      </c>
      <c r="F95" s="216">
        <v>0.3191290401944783</v>
      </c>
      <c r="G95" s="216">
        <v>0.74084157669492201</v>
      </c>
    </row>
    <row r="96" spans="1:9" x14ac:dyDescent="0.2">
      <c r="A96" s="75"/>
      <c r="B96" s="215" t="s">
        <v>79</v>
      </c>
      <c r="C96" s="93">
        <v>12.582104429999999</v>
      </c>
      <c r="D96" s="93">
        <v>1.6911814999999999</v>
      </c>
      <c r="E96" s="216">
        <v>0.44857868083216984</v>
      </c>
      <c r="F96" s="216">
        <v>0.60166226109095333</v>
      </c>
      <c r="G96" s="216">
        <v>0.88151427591517995</v>
      </c>
    </row>
    <row r="97" spans="1:7" x14ac:dyDescent="0.2">
      <c r="A97" s="75"/>
      <c r="B97" s="215" t="s">
        <v>80</v>
      </c>
      <c r="C97" s="93">
        <v>142.0687293</v>
      </c>
      <c r="D97" s="93">
        <v>13.519307120000001</v>
      </c>
      <c r="E97" s="216">
        <v>1.0257578882698994</v>
      </c>
      <c r="F97" s="216">
        <v>0</v>
      </c>
      <c r="G97" s="216">
        <v>0.9604271084796534</v>
      </c>
    </row>
    <row r="98" spans="1:7" x14ac:dyDescent="0.2">
      <c r="A98" s="217" t="s">
        <v>306</v>
      </c>
      <c r="B98" s="218"/>
      <c r="C98" s="219">
        <v>24196.774684209999</v>
      </c>
      <c r="D98" s="219">
        <v>5259.3543128500005</v>
      </c>
      <c r="E98" s="220">
        <v>0.61253703803914616</v>
      </c>
      <c r="F98" s="220"/>
      <c r="G98" s="220">
        <v>0.87655363923078766</v>
      </c>
    </row>
    <row r="99" spans="1:7" x14ac:dyDescent="0.2">
      <c r="A99" s="75" t="s">
        <v>108</v>
      </c>
      <c r="B99" s="409"/>
      <c r="C99" s="203"/>
      <c r="D99" s="203"/>
      <c r="E99" s="410"/>
      <c r="F99" s="410"/>
      <c r="G99" s="410"/>
    </row>
    <row r="100" spans="1:7" x14ac:dyDescent="0.2">
      <c r="A100" s="371"/>
      <c r="B100" s="215" t="s">
        <v>70</v>
      </c>
      <c r="C100" s="93">
        <v>12.437854999999999</v>
      </c>
      <c r="D100" s="93">
        <v>3</v>
      </c>
      <c r="E100" s="216">
        <v>0.13272738382446167</v>
      </c>
      <c r="F100" s="216">
        <v>0.23288931221687365</v>
      </c>
      <c r="G100" s="216">
        <v>0.86147526762112514</v>
      </c>
    </row>
    <row r="101" spans="1:7" x14ac:dyDescent="0.2">
      <c r="A101" s="75"/>
      <c r="B101" s="215" t="s">
        <v>71</v>
      </c>
      <c r="C101" s="93">
        <v>1560.7323809528555</v>
      </c>
      <c r="D101" s="93">
        <v>574.30257014362508</v>
      </c>
      <c r="E101" s="216">
        <v>0.26401054633532711</v>
      </c>
      <c r="F101" s="216">
        <v>0.30231512637017849</v>
      </c>
      <c r="G101" s="216">
        <v>0.76313469778623133</v>
      </c>
    </row>
    <row r="102" spans="1:7" x14ac:dyDescent="0.2">
      <c r="A102" s="75"/>
      <c r="B102" s="215" t="s">
        <v>72</v>
      </c>
      <c r="C102" s="93">
        <v>5126.1103826678727</v>
      </c>
      <c r="D102" s="93">
        <v>328.35380321999997</v>
      </c>
      <c r="E102" s="216">
        <v>0.33564281938946811</v>
      </c>
      <c r="F102" s="216">
        <v>0.24767520507752006</v>
      </c>
      <c r="G102" s="216">
        <v>0.94071386199098728</v>
      </c>
    </row>
    <row r="103" spans="1:7" x14ac:dyDescent="0.2">
      <c r="A103" s="75"/>
      <c r="B103" s="215" t="s">
        <v>73</v>
      </c>
      <c r="C103" s="93">
        <v>4118.5011348437902</v>
      </c>
      <c r="D103" s="93">
        <v>564.52751904750005</v>
      </c>
      <c r="E103" s="216">
        <v>0.51407260820410761</v>
      </c>
      <c r="F103" s="216">
        <v>0.32275751848835699</v>
      </c>
      <c r="G103" s="216">
        <v>0.93740700786265274</v>
      </c>
    </row>
    <row r="104" spans="1:7" x14ac:dyDescent="0.2">
      <c r="A104" s="75"/>
      <c r="B104" s="215" t="s">
        <v>74</v>
      </c>
      <c r="C104" s="93">
        <v>6751.5506929339645</v>
      </c>
      <c r="D104" s="93">
        <v>317.086367048</v>
      </c>
      <c r="E104" s="216">
        <v>0.51713255925234802</v>
      </c>
      <c r="F104" s="216">
        <v>0.25961592372291847</v>
      </c>
      <c r="G104" s="216">
        <v>0.97459900756848428</v>
      </c>
    </row>
    <row r="105" spans="1:7" x14ac:dyDescent="0.2">
      <c r="A105" s="75"/>
      <c r="B105" s="215" t="s">
        <v>75</v>
      </c>
      <c r="C105" s="93">
        <v>6171.6038833887151</v>
      </c>
      <c r="D105" s="93">
        <v>841.02205443602008</v>
      </c>
      <c r="E105" s="216">
        <v>0.67161369901233503</v>
      </c>
      <c r="F105" s="216">
        <v>0.2957276831348542</v>
      </c>
      <c r="G105" s="216">
        <v>0.94559205648850486</v>
      </c>
    </row>
    <row r="106" spans="1:7" x14ac:dyDescent="0.2">
      <c r="A106" s="75"/>
      <c r="B106" s="215" t="s">
        <v>76</v>
      </c>
      <c r="C106" s="93">
        <v>7706.6144473436834</v>
      </c>
      <c r="D106" s="93">
        <v>1242.9370945687299</v>
      </c>
      <c r="E106" s="216">
        <v>0.70378699044319692</v>
      </c>
      <c r="F106" s="216">
        <v>0.29251629897075127</v>
      </c>
      <c r="G106" s="216">
        <v>0.97127565295002105</v>
      </c>
    </row>
    <row r="107" spans="1:7" x14ac:dyDescent="0.2">
      <c r="A107" s="75"/>
      <c r="B107" s="215" t="s">
        <v>77</v>
      </c>
      <c r="C107" s="93">
        <v>2861.1647233068898</v>
      </c>
      <c r="D107" s="93">
        <v>551.64556345977996</v>
      </c>
      <c r="E107" s="216">
        <v>0.93238179773873842</v>
      </c>
      <c r="F107" s="216">
        <v>0.32959962705698559</v>
      </c>
      <c r="G107" s="216">
        <v>0.9797821948427583</v>
      </c>
    </row>
    <row r="108" spans="1:7" x14ac:dyDescent="0.2">
      <c r="A108" s="75"/>
      <c r="B108" s="215" t="s">
        <v>78</v>
      </c>
      <c r="C108" s="93">
        <v>1243.9962816431598</v>
      </c>
      <c r="D108" s="93">
        <v>37.712308729999997</v>
      </c>
      <c r="E108" s="216">
        <v>1.3723366993471695</v>
      </c>
      <c r="F108" s="216">
        <v>0.34875254846237469</v>
      </c>
      <c r="G108" s="216">
        <v>0.92010804491947273</v>
      </c>
    </row>
    <row r="109" spans="1:7" x14ac:dyDescent="0.2">
      <c r="A109" s="75"/>
      <c r="B109" s="215" t="s">
        <v>79</v>
      </c>
      <c r="C109" s="93">
        <v>95.418341486684994</v>
      </c>
      <c r="D109" s="93">
        <v>1.3536951505000001</v>
      </c>
      <c r="E109" s="216">
        <v>0.88164781928030267</v>
      </c>
      <c r="F109" s="216">
        <v>0.23482293646043684</v>
      </c>
      <c r="G109" s="216">
        <v>0.99843044779838852</v>
      </c>
    </row>
    <row r="110" spans="1:7" x14ac:dyDescent="0.2">
      <c r="A110" s="75"/>
      <c r="B110" s="215" t="s">
        <v>80</v>
      </c>
      <c r="C110" s="93">
        <v>396.12189698042999</v>
      </c>
      <c r="D110" s="93">
        <v>4.3970482599999992</v>
      </c>
      <c r="E110" s="216">
        <v>0.95317657893802232</v>
      </c>
      <c r="F110" s="216">
        <v>7.2674897082037629E-2</v>
      </c>
      <c r="G110" s="216">
        <v>0.99610213036104267</v>
      </c>
    </row>
    <row r="111" spans="1:7" x14ac:dyDescent="0.2">
      <c r="A111" s="217" t="s">
        <v>309</v>
      </c>
      <c r="B111" s="218"/>
      <c r="C111" s="219">
        <v>36044.252020548047</v>
      </c>
      <c r="D111" s="219">
        <v>4466.3380240641545</v>
      </c>
      <c r="E111" s="220">
        <v>0.61447317420934866</v>
      </c>
      <c r="F111" s="220"/>
      <c r="G111" s="220">
        <v>0.94712517117460049</v>
      </c>
    </row>
    <row r="112" spans="1:7" x14ac:dyDescent="0.2">
      <c r="A112" s="75" t="s">
        <v>107</v>
      </c>
      <c r="B112" s="409"/>
      <c r="C112" s="203"/>
      <c r="D112" s="203"/>
      <c r="E112" s="410"/>
      <c r="F112" s="410"/>
      <c r="G112" s="410"/>
    </row>
    <row r="113" spans="1:7" x14ac:dyDescent="0.2">
      <c r="A113" s="371"/>
      <c r="B113" s="215" t="s">
        <v>70</v>
      </c>
      <c r="C113" s="93">
        <v>0</v>
      </c>
      <c r="D113" s="93">
        <v>0</v>
      </c>
      <c r="E113" s="216">
        <v>0</v>
      </c>
      <c r="F113" s="216">
        <v>0</v>
      </c>
      <c r="G113" s="216">
        <v>0</v>
      </c>
    </row>
    <row r="114" spans="1:7" x14ac:dyDescent="0.2">
      <c r="A114" s="75"/>
      <c r="B114" s="215" t="s">
        <v>71</v>
      </c>
      <c r="C114" s="93">
        <v>0.22256347784999997</v>
      </c>
      <c r="D114" s="93">
        <v>0</v>
      </c>
      <c r="E114" s="216">
        <v>7.6715716405855186E-2</v>
      </c>
      <c r="F114" s="216">
        <v>0</v>
      </c>
      <c r="G114" s="216">
        <v>0.99999999999999978</v>
      </c>
    </row>
    <row r="115" spans="1:7" x14ac:dyDescent="0.2">
      <c r="A115" s="75"/>
      <c r="B115" s="215" t="s">
        <v>72</v>
      </c>
      <c r="C115" s="93">
        <v>305.13716266846001</v>
      </c>
      <c r="D115" s="93">
        <v>180.00931649999998</v>
      </c>
      <c r="E115" s="216">
        <v>0.63290421968468624</v>
      </c>
      <c r="F115" s="216">
        <v>0.23983026836501747</v>
      </c>
      <c r="G115" s="216">
        <v>0.85214893726093821</v>
      </c>
    </row>
    <row r="116" spans="1:7" x14ac:dyDescent="0.2">
      <c r="A116" s="75"/>
      <c r="B116" s="215" t="s">
        <v>73</v>
      </c>
      <c r="C116" s="93">
        <v>1088.7234719170642</v>
      </c>
      <c r="D116" s="93">
        <v>465.40763589999995</v>
      </c>
      <c r="E116" s="216">
        <v>0.37861919689796464</v>
      </c>
      <c r="F116" s="216">
        <v>8.4873134054671659E-2</v>
      </c>
      <c r="G116" s="216">
        <v>0.87020009532623099</v>
      </c>
    </row>
    <row r="117" spans="1:7" x14ac:dyDescent="0.2">
      <c r="A117" s="75"/>
      <c r="B117" s="215" t="s">
        <v>74</v>
      </c>
      <c r="C117" s="93">
        <v>2609.5678787042812</v>
      </c>
      <c r="D117" s="93">
        <v>768.07755708000002</v>
      </c>
      <c r="E117" s="216">
        <v>0.68997748187157026</v>
      </c>
      <c r="F117" s="216">
        <v>9.5412486760065821E-2</v>
      </c>
      <c r="G117" s="216">
        <v>0.80984475400698808</v>
      </c>
    </row>
    <row r="118" spans="1:7" x14ac:dyDescent="0.2">
      <c r="A118" s="75"/>
      <c r="B118" s="215" t="s">
        <v>75</v>
      </c>
      <c r="C118" s="93">
        <v>3702.6458172133948</v>
      </c>
      <c r="D118" s="93">
        <v>622.97749857000008</v>
      </c>
      <c r="E118" s="216">
        <v>0.70461445216102292</v>
      </c>
      <c r="F118" s="216">
        <v>4.6667181913330955E-2</v>
      </c>
      <c r="G118" s="216">
        <v>0.76957649479613277</v>
      </c>
    </row>
    <row r="119" spans="1:7" x14ac:dyDescent="0.2">
      <c r="A119" s="75"/>
      <c r="B119" s="215" t="s">
        <v>76</v>
      </c>
      <c r="C119" s="93">
        <v>861.27008484269004</v>
      </c>
      <c r="D119" s="93">
        <v>119.75818031484501</v>
      </c>
      <c r="E119" s="216">
        <v>1.3867451722324591</v>
      </c>
      <c r="F119" s="216">
        <v>6.4842278932879999E-2</v>
      </c>
      <c r="G119" s="216">
        <v>0.88303208713785231</v>
      </c>
    </row>
    <row r="120" spans="1:7" x14ac:dyDescent="0.2">
      <c r="A120" s="75"/>
      <c r="B120" s="215" t="s">
        <v>77</v>
      </c>
      <c r="C120" s="93">
        <v>492.97791512684989</v>
      </c>
      <c r="D120" s="93">
        <v>5.4747545999999989</v>
      </c>
      <c r="E120" s="216">
        <v>1.0347135627916249</v>
      </c>
      <c r="F120" s="216">
        <v>3.7723415210237548E-3</v>
      </c>
      <c r="G120" s="216">
        <v>0.99006793380373681</v>
      </c>
    </row>
    <row r="121" spans="1:7" x14ac:dyDescent="0.2">
      <c r="A121" s="75"/>
      <c r="B121" s="215" t="s">
        <v>78</v>
      </c>
      <c r="C121" s="93">
        <v>80.080336566824997</v>
      </c>
      <c r="D121" s="93">
        <v>2.4149999999999998E-2</v>
      </c>
      <c r="E121" s="216">
        <v>0.49333643751536382</v>
      </c>
      <c r="F121" s="216">
        <v>5.1249916805252223E-5</v>
      </c>
      <c r="G121" s="216">
        <v>1</v>
      </c>
    </row>
    <row r="122" spans="1:7" x14ac:dyDescent="0.2">
      <c r="A122" s="75"/>
      <c r="B122" s="215" t="s">
        <v>79</v>
      </c>
      <c r="C122" s="93">
        <v>49.042972751512629</v>
      </c>
      <c r="D122" s="93">
        <v>0</v>
      </c>
      <c r="E122" s="216">
        <v>0</v>
      </c>
      <c r="F122" s="216">
        <v>0</v>
      </c>
      <c r="G122" s="216">
        <v>0</v>
      </c>
    </row>
    <row r="123" spans="1:7" x14ac:dyDescent="0.2">
      <c r="A123" s="75"/>
      <c r="B123" s="215" t="s">
        <v>80</v>
      </c>
      <c r="C123" s="93">
        <f>525.631307167975+0.3</f>
        <v>525.93130716797498</v>
      </c>
      <c r="D123" s="93">
        <v>3.538062</v>
      </c>
      <c r="E123" s="216">
        <v>0</v>
      </c>
      <c r="F123" s="216">
        <v>0</v>
      </c>
      <c r="G123" s="216">
        <v>0</v>
      </c>
    </row>
    <row r="124" spans="1:7" x14ac:dyDescent="0.2">
      <c r="A124" s="217" t="s">
        <v>307</v>
      </c>
      <c r="B124" s="218"/>
      <c r="C124" s="219">
        <f>SUM(C113:C123)</f>
        <v>9715.5995104369049</v>
      </c>
      <c r="D124" s="219">
        <v>2165.2671549648453</v>
      </c>
      <c r="E124" s="220">
        <v>0.70300738950781105</v>
      </c>
      <c r="F124" s="220"/>
      <c r="G124" s="220">
        <v>0.8251082548581089</v>
      </c>
    </row>
    <row r="125" spans="1:7" x14ac:dyDescent="0.2">
      <c r="A125" s="75" t="s">
        <v>308</v>
      </c>
      <c r="B125" s="409"/>
      <c r="C125" s="203"/>
      <c r="D125" s="203"/>
      <c r="E125" s="410"/>
      <c r="F125" s="410"/>
      <c r="G125" s="410"/>
    </row>
    <row r="126" spans="1:7" x14ac:dyDescent="0.2">
      <c r="A126" s="75"/>
      <c r="B126" s="215" t="s">
        <v>70</v>
      </c>
      <c r="C126" s="93">
        <v>0</v>
      </c>
      <c r="D126" s="93">
        <v>0</v>
      </c>
      <c r="E126" s="216">
        <v>0</v>
      </c>
      <c r="F126" s="216">
        <v>0</v>
      </c>
      <c r="G126" s="216">
        <v>0</v>
      </c>
    </row>
    <row r="127" spans="1:7" x14ac:dyDescent="0.2">
      <c r="A127" s="75"/>
      <c r="B127" s="215" t="s">
        <v>71</v>
      </c>
      <c r="C127" s="93">
        <v>1764.1644804286407</v>
      </c>
      <c r="D127" s="93">
        <v>572.92303736183203</v>
      </c>
      <c r="E127" s="216">
        <v>7.6117127185288097E-2</v>
      </c>
      <c r="F127" s="216">
        <v>0.17779264235702794</v>
      </c>
      <c r="G127" s="216">
        <v>0.9994698934003784</v>
      </c>
    </row>
    <row r="128" spans="1:7" x14ac:dyDescent="0.2">
      <c r="A128" s="75"/>
      <c r="B128" s="215" t="s">
        <v>72</v>
      </c>
      <c r="C128" s="93">
        <v>1553.188678520268</v>
      </c>
      <c r="D128" s="93">
        <v>161.67652472910302</v>
      </c>
      <c r="E128" s="216">
        <v>0.13804884319362737</v>
      </c>
      <c r="F128" s="216">
        <v>0.21766894243266588</v>
      </c>
      <c r="G128" s="216">
        <v>0.9994729755770706</v>
      </c>
    </row>
    <row r="129" spans="1:7" x14ac:dyDescent="0.2">
      <c r="A129" s="75"/>
      <c r="B129" s="215" t="s">
        <v>73</v>
      </c>
      <c r="C129" s="93">
        <v>801.38290763267798</v>
      </c>
      <c r="D129" s="93">
        <v>26.704612093068</v>
      </c>
      <c r="E129" s="216">
        <v>0.20697874273442679</v>
      </c>
      <c r="F129" s="216">
        <v>0.22598697172298429</v>
      </c>
      <c r="G129" s="216">
        <v>0.99984591514325538</v>
      </c>
    </row>
    <row r="130" spans="1:7" x14ac:dyDescent="0.2">
      <c r="A130" s="75"/>
      <c r="B130" s="215" t="s">
        <v>74</v>
      </c>
      <c r="C130" s="93">
        <v>804.82394335479091</v>
      </c>
      <c r="D130" s="93">
        <v>11.922991363440998</v>
      </c>
      <c r="E130" s="216">
        <v>0.29230855647318676</v>
      </c>
      <c r="F130" s="216">
        <v>0.23926104006197452</v>
      </c>
      <c r="G130" s="216">
        <v>0.99961233260778171</v>
      </c>
    </row>
    <row r="131" spans="1:7" x14ac:dyDescent="0.2">
      <c r="A131" s="75"/>
      <c r="B131" s="215" t="s">
        <v>75</v>
      </c>
      <c r="C131" s="93">
        <v>473.27593635458902</v>
      </c>
      <c r="D131" s="93">
        <v>4.0462771761649998</v>
      </c>
      <c r="E131" s="216">
        <v>0.42181132827917983</v>
      </c>
      <c r="F131" s="216">
        <v>0.23390501115094903</v>
      </c>
      <c r="G131" s="216">
        <v>0.99936045491745362</v>
      </c>
    </row>
    <row r="132" spans="1:7" x14ac:dyDescent="0.2">
      <c r="A132" s="75"/>
      <c r="B132" s="215" t="s">
        <v>76</v>
      </c>
      <c r="C132" s="93">
        <v>103.20513909695799</v>
      </c>
      <c r="D132" s="93">
        <v>1.0845790328210001</v>
      </c>
      <c r="E132" s="216">
        <v>0.5383467175696528</v>
      </c>
      <c r="F132" s="216">
        <v>0.1991672549692671</v>
      </c>
      <c r="G132" s="216">
        <v>0.9998183560010766</v>
      </c>
    </row>
    <row r="133" spans="1:7" x14ac:dyDescent="0.2">
      <c r="A133" s="75"/>
      <c r="B133" s="215" t="s">
        <v>77</v>
      </c>
      <c r="C133" s="93">
        <v>83.905414585974</v>
      </c>
      <c r="D133" s="93">
        <v>1.6810679759319997</v>
      </c>
      <c r="E133" s="216">
        <v>0.87152136113806167</v>
      </c>
      <c r="F133" s="216">
        <v>0.21435095827339321</v>
      </c>
      <c r="G133" s="216">
        <v>0.99898797975436837</v>
      </c>
    </row>
    <row r="134" spans="1:7" x14ac:dyDescent="0.2">
      <c r="A134" s="75"/>
      <c r="B134" s="215" t="s">
        <v>78</v>
      </c>
      <c r="C134" s="93">
        <v>137.46084442583202</v>
      </c>
      <c r="D134" s="93">
        <v>0.73385886813000001</v>
      </c>
      <c r="E134" s="216">
        <v>1.1299525217401993</v>
      </c>
      <c r="F134" s="216">
        <v>0.20731592533337545</v>
      </c>
      <c r="G134" s="216">
        <v>0.99885190141903024</v>
      </c>
    </row>
    <row r="135" spans="1:7" x14ac:dyDescent="0.2">
      <c r="A135" s="75"/>
      <c r="B135" s="215" t="s">
        <v>79</v>
      </c>
      <c r="C135" s="93">
        <v>0.69466099999999997</v>
      </c>
      <c r="D135" s="93">
        <v>0</v>
      </c>
      <c r="E135" s="216">
        <v>2.5950000000000001E-2</v>
      </c>
      <c r="F135" s="216">
        <v>0.40450199999999997</v>
      </c>
      <c r="G135" s="216">
        <v>1</v>
      </c>
    </row>
    <row r="136" spans="1:7" x14ac:dyDescent="0.2">
      <c r="A136" s="75"/>
      <c r="B136" s="215" t="s">
        <v>80</v>
      </c>
      <c r="C136" s="93">
        <v>14.5776261184</v>
      </c>
      <c r="D136" s="93">
        <v>1.7461900728E-2</v>
      </c>
      <c r="E136" s="216">
        <v>0.14847724651966676</v>
      </c>
      <c r="F136" s="216">
        <v>0.83285967352145684</v>
      </c>
      <c r="G136" s="216">
        <v>1</v>
      </c>
    </row>
    <row r="137" spans="1:7" x14ac:dyDescent="0.2">
      <c r="A137" s="217" t="s">
        <v>310</v>
      </c>
      <c r="B137" s="82"/>
      <c r="C137" s="221">
        <v>5736.6796315181309</v>
      </c>
      <c r="D137" s="221">
        <v>780.79041050122009</v>
      </c>
      <c r="E137" s="222">
        <v>0.21539472726248202</v>
      </c>
      <c r="F137" s="222"/>
      <c r="G137" s="223">
        <v>0.99951999779506651</v>
      </c>
    </row>
    <row r="138" spans="1:7" x14ac:dyDescent="0.2">
      <c r="A138" s="75" t="s">
        <v>311</v>
      </c>
      <c r="B138" s="409"/>
      <c r="C138" s="203"/>
      <c r="D138" s="203"/>
      <c r="E138" s="410"/>
      <c r="F138" s="410"/>
      <c r="G138" s="410"/>
    </row>
    <row r="139" spans="1:7" x14ac:dyDescent="0.2">
      <c r="A139" s="371"/>
      <c r="B139" s="215" t="s">
        <v>70</v>
      </c>
      <c r="C139" s="93">
        <v>0</v>
      </c>
      <c r="D139" s="93">
        <v>0</v>
      </c>
      <c r="E139" s="216">
        <v>0</v>
      </c>
      <c r="F139" s="216">
        <v>0</v>
      </c>
      <c r="G139" s="216">
        <v>0</v>
      </c>
    </row>
    <row r="140" spans="1:7" x14ac:dyDescent="0.2">
      <c r="A140" s="75"/>
      <c r="B140" s="215" t="s">
        <v>71</v>
      </c>
      <c r="C140" s="93">
        <v>35348.369283811175</v>
      </c>
      <c r="D140" s="93">
        <v>9169.3469197932882</v>
      </c>
      <c r="E140" s="216">
        <v>7.0610353396574912E-2</v>
      </c>
      <c r="F140" s="216">
        <v>0.15852466681953861</v>
      </c>
      <c r="G140" s="216">
        <v>0.99992571109483497</v>
      </c>
    </row>
    <row r="141" spans="1:7" x14ac:dyDescent="0.2">
      <c r="A141" s="75"/>
      <c r="B141" s="215" t="s">
        <v>72</v>
      </c>
      <c r="C141" s="93">
        <v>33232.407638255267</v>
      </c>
      <c r="D141" s="93">
        <v>1900.6390035140637</v>
      </c>
      <c r="E141" s="216">
        <v>0.12974204951736379</v>
      </c>
      <c r="F141" s="216">
        <v>0.19693227441925948</v>
      </c>
      <c r="G141" s="216">
        <v>0.99995612344625673</v>
      </c>
    </row>
    <row r="142" spans="1:7" x14ac:dyDescent="0.2">
      <c r="A142" s="75"/>
      <c r="B142" s="215" t="s">
        <v>73</v>
      </c>
      <c r="C142" s="93">
        <v>22516.742998698955</v>
      </c>
      <c r="D142" s="93">
        <v>292.41690817667308</v>
      </c>
      <c r="E142" s="216">
        <v>0.2066993878471082</v>
      </c>
      <c r="F142" s="216">
        <v>0.21754250965411603</v>
      </c>
      <c r="G142" s="216">
        <v>0.99997814429714904</v>
      </c>
    </row>
    <row r="143" spans="1:7" x14ac:dyDescent="0.2">
      <c r="A143" s="75"/>
      <c r="B143" s="215" t="s">
        <v>74</v>
      </c>
      <c r="C143" s="93">
        <v>21516.166006222636</v>
      </c>
      <c r="D143" s="93">
        <v>119.009181231225</v>
      </c>
      <c r="E143" s="216">
        <v>0.29536136694981097</v>
      </c>
      <c r="F143" s="216">
        <v>0.23211098121412421</v>
      </c>
      <c r="G143" s="216">
        <v>0.99995584910172319</v>
      </c>
    </row>
    <row r="144" spans="1:7" x14ac:dyDescent="0.2">
      <c r="A144" s="75"/>
      <c r="B144" s="215" t="s">
        <v>75</v>
      </c>
      <c r="C144" s="93">
        <v>9747.8576007304509</v>
      </c>
      <c r="D144" s="93">
        <v>35.165251981849998</v>
      </c>
      <c r="E144" s="216">
        <v>0.41923905137022321</v>
      </c>
      <c r="F144" s="216">
        <v>0.23362730853183139</v>
      </c>
      <c r="G144" s="216">
        <v>0.99996512719419806</v>
      </c>
    </row>
    <row r="145" spans="1:7" x14ac:dyDescent="0.2">
      <c r="A145" s="75"/>
      <c r="B145" s="215" t="s">
        <v>76</v>
      </c>
      <c r="C145" s="93">
        <v>2252.1751464676959</v>
      </c>
      <c r="D145" s="93">
        <v>20.275383660621998</v>
      </c>
      <c r="E145" s="216">
        <v>0.59329795843383515</v>
      </c>
      <c r="F145" s="216">
        <v>0.22080392446698272</v>
      </c>
      <c r="G145" s="216">
        <v>0.99991497831833898</v>
      </c>
    </row>
    <row r="146" spans="1:7" x14ac:dyDescent="0.2">
      <c r="A146" s="75"/>
      <c r="B146" s="215" t="s">
        <v>77</v>
      </c>
      <c r="C146" s="93">
        <v>1367.770859198904</v>
      </c>
      <c r="D146" s="93">
        <v>7.7191530495029994</v>
      </c>
      <c r="E146" s="216">
        <v>0.95980408976644271</v>
      </c>
      <c r="F146" s="216">
        <v>0.2372673583166173</v>
      </c>
      <c r="G146" s="216">
        <v>0.99986530990764166</v>
      </c>
    </row>
    <row r="147" spans="1:7" x14ac:dyDescent="0.2">
      <c r="A147" s="75"/>
      <c r="B147" s="215" t="s">
        <v>78</v>
      </c>
      <c r="C147" s="93">
        <v>1726.7959999999355</v>
      </c>
      <c r="D147" s="93">
        <v>5.6448261571840002</v>
      </c>
      <c r="E147" s="216">
        <v>1.3282650472539244</v>
      </c>
      <c r="F147" s="216">
        <v>0.22966427724450847</v>
      </c>
      <c r="G147" s="216">
        <v>0.9999665576775103</v>
      </c>
    </row>
    <row r="148" spans="1:7" x14ac:dyDescent="0.2">
      <c r="A148" s="75"/>
      <c r="B148" s="215" t="s">
        <v>79</v>
      </c>
      <c r="C148" s="93">
        <v>203.90492619392768</v>
      </c>
      <c r="D148" s="93">
        <v>0.14529175459999999</v>
      </c>
      <c r="E148" s="216">
        <v>0.3867456172775276</v>
      </c>
      <c r="F148" s="216">
        <v>0.25972841420396059</v>
      </c>
      <c r="G148" s="216">
        <v>0.99978303418123182</v>
      </c>
    </row>
    <row r="149" spans="1:7" x14ac:dyDescent="0.2">
      <c r="A149" s="75"/>
      <c r="B149" s="215" t="s">
        <v>80</v>
      </c>
      <c r="C149" s="93">
        <v>150.79479837853299</v>
      </c>
      <c r="D149" s="93">
        <v>11.666591805132999</v>
      </c>
      <c r="E149" s="216">
        <v>1.625792972977756</v>
      </c>
      <c r="F149" s="216">
        <v>0.25093269298318527</v>
      </c>
      <c r="G149" s="216">
        <v>0.99987235937098062</v>
      </c>
    </row>
    <row r="150" spans="1:7" x14ac:dyDescent="0.2">
      <c r="A150" s="217" t="s">
        <v>175</v>
      </c>
      <c r="B150" s="82"/>
      <c r="C150" s="221">
        <v>128062.98525795745</v>
      </c>
      <c r="D150" s="221">
        <v>11562.028511124143</v>
      </c>
      <c r="E150" s="222">
        <v>0.21216272174247283</v>
      </c>
      <c r="F150" s="222"/>
      <c r="G150" s="223">
        <v>0.9999503124571637</v>
      </c>
    </row>
    <row r="151" spans="1:7" x14ac:dyDescent="0.2">
      <c r="A151" s="75" t="s">
        <v>137</v>
      </c>
      <c r="B151" s="215" t="s">
        <v>70</v>
      </c>
      <c r="C151" s="93">
        <v>0</v>
      </c>
      <c r="D151" s="93">
        <v>0</v>
      </c>
      <c r="E151" s="216">
        <v>0</v>
      </c>
      <c r="F151" s="216">
        <v>0</v>
      </c>
      <c r="G151" s="216">
        <v>0</v>
      </c>
    </row>
    <row r="152" spans="1:7" x14ac:dyDescent="0.2">
      <c r="A152" s="75"/>
      <c r="B152" s="215" t="s">
        <v>71</v>
      </c>
      <c r="C152" s="93">
        <v>376.27225593548303</v>
      </c>
      <c r="D152" s="93">
        <v>146.04986212319099</v>
      </c>
      <c r="E152" s="216">
        <v>0.20327852534358509</v>
      </c>
      <c r="F152" s="216">
        <v>0.45874544499538061</v>
      </c>
      <c r="G152" s="216">
        <v>0.99683566525137435</v>
      </c>
    </row>
    <row r="153" spans="1:7" x14ac:dyDescent="0.2">
      <c r="A153" s="75"/>
      <c r="B153" s="215" t="s">
        <v>72</v>
      </c>
      <c r="C153" s="93">
        <v>439.84479581690795</v>
      </c>
      <c r="D153" s="93">
        <v>192.841368625434</v>
      </c>
      <c r="E153" s="216">
        <v>0.29395844210448624</v>
      </c>
      <c r="F153" s="216">
        <v>0.46467431322749092</v>
      </c>
      <c r="G153" s="216">
        <v>0.99719421772894046</v>
      </c>
    </row>
    <row r="154" spans="1:7" x14ac:dyDescent="0.2">
      <c r="A154" s="75"/>
      <c r="B154" s="215" t="s">
        <v>73</v>
      </c>
      <c r="C154" s="93">
        <v>271.31272229308797</v>
      </c>
      <c r="D154" s="93">
        <v>58.806412743220001</v>
      </c>
      <c r="E154" s="216">
        <v>0.40755541500357051</v>
      </c>
      <c r="F154" s="216">
        <v>0.47909727625766796</v>
      </c>
      <c r="G154" s="216">
        <v>0.99706938701683923</v>
      </c>
    </row>
    <row r="155" spans="1:7" x14ac:dyDescent="0.2">
      <c r="A155" s="75"/>
      <c r="B155" s="215" t="s">
        <v>74</v>
      </c>
      <c r="C155" s="93">
        <v>292.63077276058698</v>
      </c>
      <c r="D155" s="93">
        <v>41.345579349665002</v>
      </c>
      <c r="E155" s="216">
        <v>0.51191950364902317</v>
      </c>
      <c r="F155" s="216">
        <v>0.48709390800675112</v>
      </c>
      <c r="G155" s="216">
        <v>0.99811979626303993</v>
      </c>
    </row>
    <row r="156" spans="1:7" x14ac:dyDescent="0.2">
      <c r="A156" s="75"/>
      <c r="B156" s="215" t="s">
        <v>75</v>
      </c>
      <c r="C156" s="93">
        <v>301.16393361363799</v>
      </c>
      <c r="D156" s="93">
        <v>13.439447224549999</v>
      </c>
      <c r="E156" s="216">
        <v>0.6277367417429851</v>
      </c>
      <c r="F156" s="216">
        <v>0.48241245964390889</v>
      </c>
      <c r="G156" s="216">
        <v>0.99845011872308698</v>
      </c>
    </row>
    <row r="157" spans="1:7" x14ac:dyDescent="0.2">
      <c r="A157" s="75"/>
      <c r="B157" s="215" t="s">
        <v>76</v>
      </c>
      <c r="C157" s="93">
        <v>238.93985779975895</v>
      </c>
      <c r="D157" s="93">
        <v>6.1846169473999995</v>
      </c>
      <c r="E157" s="216">
        <v>0.75709679637710381</v>
      </c>
      <c r="F157" s="216">
        <v>0.5052589554159217</v>
      </c>
      <c r="G157" s="216">
        <v>0.9988874973101658</v>
      </c>
    </row>
    <row r="158" spans="1:7" x14ac:dyDescent="0.2">
      <c r="A158" s="75"/>
      <c r="B158" s="215" t="s">
        <v>77</v>
      </c>
      <c r="C158" s="93">
        <v>49.958120377937</v>
      </c>
      <c r="D158" s="93">
        <v>1.5288081282869999</v>
      </c>
      <c r="E158" s="216">
        <v>0.80715295171194734</v>
      </c>
      <c r="F158" s="216">
        <v>0.49852690988460052</v>
      </c>
      <c r="G158" s="216">
        <v>0.99891830606845877</v>
      </c>
    </row>
    <row r="159" spans="1:7" x14ac:dyDescent="0.2">
      <c r="A159" s="75"/>
      <c r="B159" s="215" t="s">
        <v>78</v>
      </c>
      <c r="C159" s="93">
        <v>59.878355108184003</v>
      </c>
      <c r="D159" s="93">
        <v>2.7149875199999998</v>
      </c>
      <c r="E159" s="216">
        <v>1.1458129948112104</v>
      </c>
      <c r="F159" s="216">
        <v>0.48190437818219267</v>
      </c>
      <c r="G159" s="216">
        <v>0.99288735864883182</v>
      </c>
    </row>
    <row r="160" spans="1:7" x14ac:dyDescent="0.2">
      <c r="A160" s="75"/>
      <c r="B160" s="215" t="s">
        <v>79</v>
      </c>
      <c r="C160" s="93">
        <v>7.6262616320119996</v>
      </c>
      <c r="D160" s="93">
        <v>0.17302656</v>
      </c>
      <c r="E160" s="216">
        <v>3.0071091060050216E-2</v>
      </c>
      <c r="F160" s="216">
        <v>0.50542472880034983</v>
      </c>
      <c r="G160" s="216">
        <v>0.99748247021140712</v>
      </c>
    </row>
    <row r="161" spans="1:7" x14ac:dyDescent="0.2">
      <c r="A161" s="75"/>
      <c r="B161" s="215" t="s">
        <v>80</v>
      </c>
      <c r="C161" s="93">
        <v>28.480660060000002</v>
      </c>
      <c r="D161" s="93">
        <v>1E-8</v>
      </c>
      <c r="E161" s="216">
        <v>0.18065725100880967</v>
      </c>
      <c r="F161" s="216">
        <v>0.89360107656937748</v>
      </c>
      <c r="G161" s="216">
        <v>1</v>
      </c>
    </row>
    <row r="162" spans="1:7" x14ac:dyDescent="0.2">
      <c r="A162" s="217" t="s">
        <v>176</v>
      </c>
      <c r="B162" s="82"/>
      <c r="C162" s="221">
        <v>2066.1077353975961</v>
      </c>
      <c r="D162" s="221">
        <v>463.08410923174699</v>
      </c>
      <c r="E162" s="222">
        <v>0.46000631516574247</v>
      </c>
      <c r="F162" s="222"/>
      <c r="G162" s="223">
        <v>0.99757366365827249</v>
      </c>
    </row>
  </sheetData>
  <phoneticPr fontId="3" type="noConversion"/>
  <pageMargins left="0.74803149606299213" right="0.74803149606299213" top="0.98425196850393704" bottom="0.98425196850393704" header="0.51181102362204722" footer="0.51181102362204722"/>
  <pageSetup paperSize="9" scale="91" fitToHeight="0" orientation="portrait" r:id="rId1"/>
  <headerFooter alignWithMargins="0">
    <oddFooter>&amp;R&amp;A</oddFooter>
  </headerFooter>
  <rowBreaks count="3" manualBreakCount="3">
    <brk id="43" max="6" man="1"/>
    <brk id="84" max="6" man="1"/>
    <brk id="124" max="6"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
  <sheetViews>
    <sheetView showGridLines="0" zoomScaleNormal="100" workbookViewId="0">
      <selection activeCell="G1" sqref="G1"/>
    </sheetView>
  </sheetViews>
  <sheetFormatPr baseColWidth="10" defaultColWidth="11" defaultRowHeight="12" x14ac:dyDescent="0.2"/>
  <cols>
    <col min="1" max="1" width="12.5" style="228" customWidth="1"/>
    <col min="2" max="3" width="12.75" style="228" customWidth="1"/>
    <col min="4" max="4" width="3.75" style="228" customWidth="1"/>
    <col min="5" max="5" width="12.5" style="228" customWidth="1"/>
    <col min="6" max="7" width="12.75" style="228" customWidth="1"/>
    <col min="8" max="8" width="3.75" style="228" customWidth="1"/>
    <col min="9" max="9" width="12.5" style="228" customWidth="1"/>
    <col min="10" max="11" width="12.75" style="228" customWidth="1"/>
    <col min="12" max="16384" width="11" style="228"/>
  </cols>
  <sheetData>
    <row r="1" spans="1:11" x14ac:dyDescent="0.2">
      <c r="A1" s="227" t="s">
        <v>693</v>
      </c>
      <c r="C1" s="229"/>
      <c r="F1" s="21"/>
    </row>
    <row r="2" spans="1:11" x14ac:dyDescent="0.2">
      <c r="A2" s="227"/>
      <c r="C2" s="229"/>
      <c r="F2" s="371"/>
    </row>
    <row r="3" spans="1:11" ht="12.75" x14ac:dyDescent="0.2">
      <c r="A3" s="598" t="s">
        <v>688</v>
      </c>
      <c r="B3"/>
      <c r="C3"/>
      <c r="D3"/>
      <c r="E3" s="598" t="s">
        <v>137</v>
      </c>
      <c r="F3"/>
      <c r="G3"/>
      <c r="I3" s="598" t="s">
        <v>23</v>
      </c>
      <c r="J3"/>
      <c r="K3"/>
    </row>
    <row r="4" spans="1:11" ht="12.75" x14ac:dyDescent="0.2">
      <c r="A4"/>
      <c r="B4"/>
      <c r="C4"/>
      <c r="D4"/>
      <c r="E4"/>
      <c r="F4"/>
      <c r="G4"/>
      <c r="I4"/>
      <c r="J4"/>
      <c r="K4"/>
    </row>
    <row r="5" spans="1:11" ht="24.75" thickBot="1" x14ac:dyDescent="0.25">
      <c r="A5" s="585" t="s">
        <v>845</v>
      </c>
      <c r="B5" s="599" t="s">
        <v>848</v>
      </c>
      <c r="C5" s="599" t="s">
        <v>849</v>
      </c>
      <c r="D5"/>
      <c r="E5" s="585" t="s">
        <v>845</v>
      </c>
      <c r="F5" s="599" t="s">
        <v>848</v>
      </c>
      <c r="G5" s="599" t="s">
        <v>849</v>
      </c>
      <c r="I5" s="585" t="s">
        <v>845</v>
      </c>
      <c r="J5" s="599" t="s">
        <v>848</v>
      </c>
      <c r="K5" s="599" t="s">
        <v>849</v>
      </c>
    </row>
    <row r="6" spans="1:11" ht="14.1" customHeight="1" thickTop="1" x14ac:dyDescent="0.2">
      <c r="A6" s="600">
        <v>2006</v>
      </c>
      <c r="B6" s="601">
        <v>8.5333333333333337E-3</v>
      </c>
      <c r="C6" s="601">
        <v>4.4166666666666668E-3</v>
      </c>
      <c r="D6" s="602"/>
      <c r="E6" s="600">
        <v>2006</v>
      </c>
      <c r="F6" s="601">
        <v>3.9149999999999997E-2</v>
      </c>
      <c r="G6" s="601">
        <v>2.258333333333333E-2</v>
      </c>
      <c r="I6" s="600">
        <v>2006</v>
      </c>
      <c r="J6" s="601">
        <v>2.8583333333333336E-2</v>
      </c>
      <c r="K6" s="601">
        <v>1.9183333333333333E-2</v>
      </c>
    </row>
    <row r="7" spans="1:11" ht="14.1" customHeight="1" x14ac:dyDescent="0.2">
      <c r="A7" s="600">
        <v>2007</v>
      </c>
      <c r="B7" s="601">
        <v>8.4333333333333326E-3</v>
      </c>
      <c r="C7" s="601">
        <v>4.1333333333333335E-3</v>
      </c>
      <c r="D7" s="602"/>
      <c r="E7" s="600">
        <v>2007</v>
      </c>
      <c r="F7" s="601">
        <v>3.9225000000000003E-2</v>
      </c>
      <c r="G7" s="601">
        <v>2.2608333333333331E-2</v>
      </c>
      <c r="I7" s="600">
        <v>2007</v>
      </c>
      <c r="J7" s="601">
        <v>2.8725000000000001E-2</v>
      </c>
      <c r="K7" s="601">
        <v>1.675833333333333E-2</v>
      </c>
    </row>
    <row r="8" spans="1:11" ht="14.1" customHeight="1" x14ac:dyDescent="0.2">
      <c r="A8" s="600">
        <v>2008</v>
      </c>
      <c r="B8" s="601">
        <v>8.4583333333333333E-3</v>
      </c>
      <c r="C8" s="601">
        <v>4.0499999999999998E-3</v>
      </c>
      <c r="D8" s="602"/>
      <c r="E8" s="600">
        <v>2008</v>
      </c>
      <c r="F8" s="601">
        <v>3.6441666666666664E-2</v>
      </c>
      <c r="G8" s="601">
        <v>1.9958333333333331E-2</v>
      </c>
      <c r="I8" s="600">
        <v>2008</v>
      </c>
      <c r="J8" s="601">
        <v>2.8599999999999997E-2</v>
      </c>
      <c r="K8" s="601">
        <v>1.7824999999999997E-2</v>
      </c>
    </row>
    <row r="9" spans="1:11" ht="14.1" customHeight="1" x14ac:dyDescent="0.2">
      <c r="A9" s="600">
        <v>2009</v>
      </c>
      <c r="B9" s="601">
        <v>9.3499999999999989E-3</v>
      </c>
      <c r="C9" s="601">
        <v>4.3E-3</v>
      </c>
      <c r="D9" s="602"/>
      <c r="E9" s="600">
        <v>2009</v>
      </c>
      <c r="F9" s="601">
        <v>3.9050000000000001E-2</v>
      </c>
      <c r="G9" s="601">
        <v>2.5816666666666665E-2</v>
      </c>
      <c r="I9" s="600">
        <v>2009</v>
      </c>
      <c r="J9" s="601">
        <v>2.9333333333333333E-2</v>
      </c>
      <c r="K9" s="601">
        <v>2.8208333333333332E-2</v>
      </c>
    </row>
    <row r="10" spans="1:11" ht="14.1" customHeight="1" x14ac:dyDescent="0.2">
      <c r="A10" s="600">
        <v>2010</v>
      </c>
      <c r="B10" s="601">
        <v>1.1450000000000002E-2</v>
      </c>
      <c r="C10" s="601">
        <v>4.1583333333333333E-3</v>
      </c>
      <c r="D10" s="602"/>
      <c r="E10" s="600">
        <v>2010</v>
      </c>
      <c r="F10" s="601">
        <v>4.2916666666666665E-2</v>
      </c>
      <c r="G10" s="601">
        <v>2.6633333333333332E-2</v>
      </c>
      <c r="I10" s="600">
        <v>2010</v>
      </c>
      <c r="J10" s="601">
        <v>3.3433333333333336E-2</v>
      </c>
      <c r="K10" s="601">
        <v>2.7066666666666659E-2</v>
      </c>
    </row>
    <row r="11" spans="1:11" ht="14.1" customHeight="1" x14ac:dyDescent="0.2">
      <c r="A11" s="600">
        <v>2011</v>
      </c>
      <c r="B11" s="601">
        <v>1.1174999999999997E-2</v>
      </c>
      <c r="C11" s="601">
        <v>3.2166666666666667E-3</v>
      </c>
      <c r="D11" s="602"/>
      <c r="E11" s="600">
        <v>2011</v>
      </c>
      <c r="F11" s="601">
        <v>3.7841666666666669E-2</v>
      </c>
      <c r="G11" s="601">
        <v>1.9066666666666666E-2</v>
      </c>
      <c r="I11" s="600">
        <v>2011</v>
      </c>
      <c r="J11" s="601">
        <v>3.6200000000000003E-2</v>
      </c>
      <c r="K11" s="601">
        <v>2.4041666666666666E-2</v>
      </c>
    </row>
    <row r="12" spans="1:11" ht="14.1" customHeight="1" x14ac:dyDescent="0.2">
      <c r="A12" s="600">
        <v>2012</v>
      </c>
      <c r="B12" s="601">
        <v>1.0266666666666669E-2</v>
      </c>
      <c r="C12" s="601">
        <v>2.6083333333333327E-3</v>
      </c>
      <c r="D12" s="602"/>
      <c r="E12" s="600">
        <v>2012</v>
      </c>
      <c r="F12" s="601">
        <v>3.3816666666666668E-2</v>
      </c>
      <c r="G12" s="601">
        <v>1.4341666666666667E-2</v>
      </c>
      <c r="I12" s="600">
        <v>2012</v>
      </c>
      <c r="J12" s="601">
        <v>3.414166666666666E-2</v>
      </c>
      <c r="K12" s="601">
        <v>1.9041666666666669E-2</v>
      </c>
    </row>
    <row r="13" spans="1:11" ht="14.1" customHeight="1" x14ac:dyDescent="0.2">
      <c r="A13" s="600">
        <v>2013</v>
      </c>
      <c r="B13" s="601">
        <v>1.0050000000000002E-2</v>
      </c>
      <c r="C13" s="601">
        <v>2.3833333333333332E-3</v>
      </c>
      <c r="D13" s="602"/>
      <c r="E13" s="600">
        <v>2013</v>
      </c>
      <c r="F13" s="601">
        <v>3.1174999999999998E-2</v>
      </c>
      <c r="G13" s="601">
        <v>1.5675000000000005E-2</v>
      </c>
      <c r="I13" s="600">
        <v>2013</v>
      </c>
      <c r="J13" s="601">
        <v>3.3058333333333335E-2</v>
      </c>
      <c r="K13" s="601">
        <v>2.0874999999999994E-2</v>
      </c>
    </row>
    <row r="14" spans="1:11" ht="14.1" customHeight="1" x14ac:dyDescent="0.2">
      <c r="A14" s="600">
        <v>2014</v>
      </c>
      <c r="B14" s="601">
        <v>9.8750000000000001E-3</v>
      </c>
      <c r="C14" s="601">
        <v>2.3583333333333334E-3</v>
      </c>
      <c r="D14" s="602"/>
      <c r="E14" s="600">
        <v>2014</v>
      </c>
      <c r="F14" s="601">
        <v>3.0108333333333334E-2</v>
      </c>
      <c r="G14" s="601">
        <v>1.5316666666666666E-2</v>
      </c>
      <c r="I14" s="600">
        <v>2014</v>
      </c>
      <c r="J14" s="601">
        <v>3.2091666666666671E-2</v>
      </c>
      <c r="K14" s="601">
        <v>2.1158333333333335E-2</v>
      </c>
    </row>
    <row r="15" spans="1:11" ht="14.1" customHeight="1" x14ac:dyDescent="0.2">
      <c r="A15" s="600">
        <v>2015</v>
      </c>
      <c r="B15" s="601">
        <v>9.7583333333333324E-3</v>
      </c>
      <c r="C15" s="601">
        <v>2.4083333333333331E-3</v>
      </c>
      <c r="D15" s="602"/>
      <c r="E15" s="600">
        <v>2015</v>
      </c>
      <c r="F15" s="601">
        <v>2.7591666666666667E-2</v>
      </c>
      <c r="G15" s="601">
        <v>1.3183333333333332E-2</v>
      </c>
      <c r="I15" s="600">
        <v>2015</v>
      </c>
      <c r="J15" s="601">
        <v>3.0974999999999992E-2</v>
      </c>
      <c r="K15" s="601">
        <v>1.9775000000000001E-2</v>
      </c>
    </row>
    <row r="16" spans="1:11" ht="14.1" customHeight="1" x14ac:dyDescent="0.2">
      <c r="A16" s="600">
        <v>2016</v>
      </c>
      <c r="B16" s="601">
        <v>8.8416666666666661E-3</v>
      </c>
      <c r="C16" s="601">
        <v>1.7500000000000005E-3</v>
      </c>
      <c r="D16" s="602"/>
      <c r="E16" s="600">
        <v>2016</v>
      </c>
      <c r="F16" s="601">
        <v>2.3908333333333334E-2</v>
      </c>
      <c r="G16" s="601">
        <v>8.4250000000000019E-3</v>
      </c>
      <c r="I16" s="600">
        <v>2016</v>
      </c>
      <c r="J16" s="601">
        <v>2.9849999999999998E-2</v>
      </c>
      <c r="K16" s="601">
        <v>1.7258333333333334E-2</v>
      </c>
    </row>
    <row r="17" spans="1:11" ht="14.1" customHeight="1" x14ac:dyDescent="0.2">
      <c r="A17" s="603" t="s">
        <v>846</v>
      </c>
      <c r="B17" s="604">
        <v>9.7071428571428673E-3</v>
      </c>
      <c r="C17" s="604">
        <v>3.197619047619052E-3</v>
      </c>
      <c r="D17" s="605"/>
      <c r="E17" s="603" t="s">
        <v>846</v>
      </c>
      <c r="F17" s="604">
        <v>3.444285714285715E-2</v>
      </c>
      <c r="G17" s="604">
        <v>1.8315873015873001E-2</v>
      </c>
      <c r="I17" s="603" t="s">
        <v>846</v>
      </c>
      <c r="J17" s="604">
        <v>3.1495238095238097E-2</v>
      </c>
      <c r="K17" s="604">
        <v>2.1104761904761907E-2</v>
      </c>
    </row>
    <row r="18" spans="1:11" x14ac:dyDescent="0.2">
      <c r="I18" s="230"/>
      <c r="J18" s="230"/>
      <c r="K18" s="232"/>
    </row>
    <row r="19" spans="1:11" ht="12.75" x14ac:dyDescent="0.2">
      <c r="A19"/>
      <c r="I19" s="489"/>
      <c r="J19"/>
      <c r="K19"/>
    </row>
    <row r="21" spans="1:11" x14ac:dyDescent="0.2">
      <c r="A21" s="227" t="s">
        <v>853</v>
      </c>
    </row>
    <row r="23" spans="1:11" ht="12.75" x14ac:dyDescent="0.2">
      <c r="A23" s="598" t="s">
        <v>688</v>
      </c>
      <c r="B23"/>
      <c r="C23"/>
      <c r="D23"/>
      <c r="E23" s="598" t="s">
        <v>137</v>
      </c>
      <c r="F23"/>
      <c r="G23"/>
      <c r="I23" s="598" t="s">
        <v>23</v>
      </c>
      <c r="J23"/>
      <c r="K23"/>
    </row>
    <row r="24" spans="1:11" ht="12.75" x14ac:dyDescent="0.2">
      <c r="A24"/>
      <c r="B24"/>
      <c r="C24"/>
      <c r="D24"/>
      <c r="E24"/>
      <c r="F24"/>
      <c r="G24"/>
      <c r="I24"/>
      <c r="J24"/>
      <c r="K24"/>
    </row>
    <row r="25" spans="1:11" ht="24.75" thickBot="1" x14ac:dyDescent="0.25">
      <c r="A25" s="585" t="s">
        <v>845</v>
      </c>
      <c r="B25" s="599" t="s">
        <v>848</v>
      </c>
      <c r="C25" s="599" t="s">
        <v>849</v>
      </c>
      <c r="D25"/>
      <c r="E25" s="585" t="s">
        <v>845</v>
      </c>
      <c r="F25" s="599" t="s">
        <v>848</v>
      </c>
      <c r="G25" s="599" t="s">
        <v>849</v>
      </c>
      <c r="I25" s="585" t="s">
        <v>845</v>
      </c>
      <c r="J25" s="599" t="s">
        <v>848</v>
      </c>
      <c r="K25" s="599" t="s">
        <v>849</v>
      </c>
    </row>
    <row r="26" spans="1:11" ht="14.1" customHeight="1" thickTop="1" x14ac:dyDescent="0.2">
      <c r="A26" s="600">
        <v>2006</v>
      </c>
      <c r="B26" s="601">
        <v>1.0266666666666665E-2</v>
      </c>
      <c r="C26" s="601">
        <v>5.3333333333333332E-3</v>
      </c>
      <c r="D26" s="602"/>
      <c r="E26" s="600">
        <v>2006</v>
      </c>
      <c r="F26" s="601">
        <v>3.5516666666666669E-2</v>
      </c>
      <c r="G26" s="601">
        <v>1.7533333333333331E-2</v>
      </c>
      <c r="I26" s="600">
        <v>2006</v>
      </c>
      <c r="J26" s="601">
        <v>2.0283333333333334E-2</v>
      </c>
      <c r="K26" s="601">
        <v>3.4866666666666664E-2</v>
      </c>
    </row>
    <row r="27" spans="1:11" ht="14.1" customHeight="1" x14ac:dyDescent="0.2">
      <c r="A27" s="600">
        <v>2007</v>
      </c>
      <c r="B27" s="601">
        <v>1.0100000000000001E-2</v>
      </c>
      <c r="C27" s="601">
        <v>4.9249999999999997E-3</v>
      </c>
      <c r="D27" s="602"/>
      <c r="E27" s="600">
        <v>2007</v>
      </c>
      <c r="F27" s="601">
        <v>3.4416666666666665E-2</v>
      </c>
      <c r="G27" s="601">
        <v>1.6366666666666668E-2</v>
      </c>
      <c r="I27" s="600">
        <v>2007</v>
      </c>
      <c r="J27" s="601">
        <v>2.2591666666666666E-2</v>
      </c>
      <c r="K27" s="601">
        <v>1.7841666666666669E-2</v>
      </c>
    </row>
    <row r="28" spans="1:11" ht="14.1" customHeight="1" x14ac:dyDescent="0.2">
      <c r="A28" s="600">
        <v>2008</v>
      </c>
      <c r="B28" s="601">
        <v>1.0041666666666666E-2</v>
      </c>
      <c r="C28" s="601">
        <v>5.3750000000000004E-3</v>
      </c>
      <c r="D28" s="602"/>
      <c r="E28" s="600">
        <v>2008</v>
      </c>
      <c r="F28" s="601">
        <v>3.1049999999999994E-2</v>
      </c>
      <c r="G28" s="601">
        <v>9.5000000000000015E-3</v>
      </c>
      <c r="I28" s="600">
        <v>2008</v>
      </c>
      <c r="J28" s="601">
        <v>2.5316666666666664E-2</v>
      </c>
      <c r="K28" s="601">
        <v>2.7275000000000004E-2</v>
      </c>
    </row>
    <row r="29" spans="1:11" ht="14.1" customHeight="1" x14ac:dyDescent="0.2">
      <c r="A29" s="600">
        <v>2009</v>
      </c>
      <c r="B29" s="601">
        <v>1.1525000000000001E-2</v>
      </c>
      <c r="C29" s="601">
        <v>6.1166666666666661E-3</v>
      </c>
      <c r="D29" s="602"/>
      <c r="E29" s="600">
        <v>2009</v>
      </c>
      <c r="F29" s="601">
        <v>3.5716666666666667E-2</v>
      </c>
      <c r="G29" s="601">
        <v>3.9016666666666665E-2</v>
      </c>
      <c r="I29" s="600">
        <v>2009</v>
      </c>
      <c r="J29" s="601">
        <v>2.6158333333333336E-2</v>
      </c>
      <c r="K29" s="601">
        <v>3.4333333333333334E-2</v>
      </c>
    </row>
    <row r="30" spans="1:11" ht="14.1" customHeight="1" x14ac:dyDescent="0.2">
      <c r="A30" s="600">
        <v>2010</v>
      </c>
      <c r="B30" s="601">
        <v>1.3925000000000002E-2</v>
      </c>
      <c r="C30" s="601">
        <v>6.0666666666666655E-3</v>
      </c>
      <c r="D30" s="602"/>
      <c r="E30" s="600">
        <v>2010</v>
      </c>
      <c r="F30" s="601">
        <v>4.1033333333333331E-2</v>
      </c>
      <c r="G30" s="601">
        <v>1.2724999999999995E-2</v>
      </c>
      <c r="I30" s="600">
        <v>2010</v>
      </c>
      <c r="J30" s="601">
        <v>2.8866666666666669E-2</v>
      </c>
      <c r="K30" s="601">
        <v>1.3975000000000001E-2</v>
      </c>
    </row>
    <row r="31" spans="1:11" ht="14.1" customHeight="1" x14ac:dyDescent="0.2">
      <c r="A31" s="600">
        <v>2011</v>
      </c>
      <c r="B31" s="601">
        <v>1.355E-2</v>
      </c>
      <c r="C31" s="601">
        <v>4.783333333333333E-3</v>
      </c>
      <c r="D31" s="602"/>
      <c r="E31" s="600">
        <v>2011</v>
      </c>
      <c r="F31" s="601">
        <v>4.0875000000000002E-2</v>
      </c>
      <c r="G31" s="601">
        <v>1.1108333333333331E-2</v>
      </c>
      <c r="I31" s="600">
        <v>2011</v>
      </c>
      <c r="J31" s="601">
        <v>2.9483333333333334E-2</v>
      </c>
      <c r="K31" s="601">
        <v>1.2541666666666665E-2</v>
      </c>
    </row>
    <row r="32" spans="1:11" ht="14.1" customHeight="1" x14ac:dyDescent="0.2">
      <c r="A32" s="600">
        <v>2012</v>
      </c>
      <c r="B32" s="601">
        <v>1.2016666666666667E-2</v>
      </c>
      <c r="C32" s="601">
        <v>3.8083333333333333E-3</v>
      </c>
      <c r="D32" s="602"/>
      <c r="E32" s="600">
        <v>2012</v>
      </c>
      <c r="F32" s="601">
        <v>3.7175000000000007E-2</v>
      </c>
      <c r="G32" s="601">
        <v>9.6333333333333323E-3</v>
      </c>
      <c r="I32" s="600">
        <v>2012</v>
      </c>
      <c r="J32" s="601">
        <v>2.6550000000000004E-2</v>
      </c>
      <c r="K32" s="601">
        <v>1.7124999999999998E-2</v>
      </c>
    </row>
    <row r="33" spans="1:11" ht="14.1" customHeight="1" x14ac:dyDescent="0.2">
      <c r="A33" s="600">
        <v>2013</v>
      </c>
      <c r="B33" s="601">
        <v>1.1516666666666668E-2</v>
      </c>
      <c r="C33" s="601">
        <v>2.8333333333333331E-3</v>
      </c>
      <c r="D33" s="602"/>
      <c r="E33" s="600">
        <v>2013</v>
      </c>
      <c r="F33" s="601">
        <v>3.4141666666666674E-2</v>
      </c>
      <c r="G33" s="601">
        <v>7.9583333333333329E-3</v>
      </c>
      <c r="I33" s="600">
        <v>2013</v>
      </c>
      <c r="J33" s="601">
        <v>2.6216666666666666E-2</v>
      </c>
      <c r="K33" s="601">
        <v>1.2783333333333334E-2</v>
      </c>
    </row>
    <row r="34" spans="1:11" ht="14.1" customHeight="1" x14ac:dyDescent="0.2">
      <c r="A34" s="600">
        <v>2014</v>
      </c>
      <c r="B34" s="601">
        <v>1.1491666666666666E-2</v>
      </c>
      <c r="C34" s="601">
        <v>3.7500000000000012E-3</v>
      </c>
      <c r="D34" s="602"/>
      <c r="E34" s="600">
        <v>2014</v>
      </c>
      <c r="F34" s="601">
        <v>3.3774999999999993E-2</v>
      </c>
      <c r="G34" s="601">
        <v>1.2191666666666668E-2</v>
      </c>
      <c r="I34" s="600">
        <v>2014</v>
      </c>
      <c r="J34" s="601">
        <v>2.3691666666666666E-2</v>
      </c>
      <c r="K34" s="601">
        <v>1.7441666666666664E-2</v>
      </c>
    </row>
    <row r="35" spans="1:11" ht="14.1" customHeight="1" x14ac:dyDescent="0.2">
      <c r="A35" s="600">
        <v>2015</v>
      </c>
      <c r="B35" s="601">
        <v>1.1391666666666668E-2</v>
      </c>
      <c r="C35" s="601">
        <v>2.725E-3</v>
      </c>
      <c r="D35" s="602"/>
      <c r="E35" s="600">
        <v>2015</v>
      </c>
      <c r="F35" s="601">
        <v>2.9149999999999995E-2</v>
      </c>
      <c r="G35" s="601">
        <v>1.0116666666666668E-2</v>
      </c>
      <c r="I35" s="600">
        <v>2015</v>
      </c>
      <c r="J35" s="601">
        <v>2.185833333333333E-2</v>
      </c>
      <c r="K35" s="601">
        <v>8.2083333333333331E-3</v>
      </c>
    </row>
    <row r="36" spans="1:11" ht="14.1" customHeight="1" x14ac:dyDescent="0.2">
      <c r="A36" s="600">
        <v>2016</v>
      </c>
      <c r="B36" s="601">
        <v>1.0050000000000002E-2</v>
      </c>
      <c r="C36" s="601">
        <v>2.4166666666666672E-3</v>
      </c>
      <c r="D36" s="602"/>
      <c r="E36" s="600">
        <v>2016</v>
      </c>
      <c r="F36" s="601">
        <v>2.8891666666666663E-2</v>
      </c>
      <c r="G36" s="601">
        <v>4.6749999999999995E-3</v>
      </c>
      <c r="I36" s="600">
        <v>2016</v>
      </c>
      <c r="J36" s="601">
        <v>2.0658333333333331E-2</v>
      </c>
      <c r="K36" s="601">
        <v>1.6375000000000001E-2</v>
      </c>
    </row>
    <row r="37" spans="1:11" ht="14.1" customHeight="1" x14ac:dyDescent="0.2">
      <c r="A37" s="603" t="s">
        <v>846</v>
      </c>
      <c r="B37" s="604">
        <v>1.1499206349206361E-2</v>
      </c>
      <c r="C37" s="604">
        <v>4.3301587301587301E-3</v>
      </c>
      <c r="D37" s="605"/>
      <c r="E37" s="603" t="s">
        <v>846</v>
      </c>
      <c r="F37" s="604">
        <v>3.4665079365079357E-2</v>
      </c>
      <c r="G37" s="604">
        <v>1.3529365079365079E-2</v>
      </c>
      <c r="I37" s="603" t="s">
        <v>846</v>
      </c>
      <c r="J37" s="604">
        <v>2.4907936507936507E-2</v>
      </c>
      <c r="K37" s="604">
        <v>1.8603174603174618E-2</v>
      </c>
    </row>
  </sheetData>
  <pageMargins left="0.78740157480314965" right="0.78740157480314965" top="0.98425196850393704" bottom="0.98425196850393704" header="0.51181102362204722" footer="0.51181102362204722"/>
  <pageSetup paperSize="9" orientation="portrait" r:id="rId1"/>
  <headerFooter alignWithMargins="0">
    <oddFooter>&amp;R&amp;A</oddFooter>
  </headerFooter>
  <rowBreaks count="1" manualBreakCount="1">
    <brk id="36" max="16383" man="1"/>
  </rowBreaks>
  <colBreaks count="1" manualBreakCount="1">
    <brk id="4" max="1048575"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zoomScaleNormal="100" workbookViewId="0">
      <selection activeCell="C1" sqref="C1"/>
    </sheetView>
  </sheetViews>
  <sheetFormatPr baseColWidth="10" defaultColWidth="11" defaultRowHeight="12" x14ac:dyDescent="0.2"/>
  <cols>
    <col min="1" max="1" width="31.75" style="228" customWidth="1"/>
    <col min="2" max="5" width="14.875" style="228" customWidth="1"/>
    <col min="6" max="16384" width="11" style="228"/>
  </cols>
  <sheetData>
    <row r="1" spans="1:5" x14ac:dyDescent="0.2">
      <c r="A1" s="227" t="s">
        <v>691</v>
      </c>
      <c r="B1" s="229"/>
      <c r="C1" s="229"/>
    </row>
    <row r="3" spans="1:5" ht="12.75" customHeight="1" x14ac:dyDescent="0.2">
      <c r="A3" s="231"/>
      <c r="B3" s="499"/>
      <c r="C3" s="232"/>
      <c r="D3" s="232"/>
    </row>
    <row r="4" spans="1:5" ht="12" customHeight="1" x14ac:dyDescent="0.2">
      <c r="A4" s="500"/>
      <c r="B4" s="501" t="s">
        <v>686</v>
      </c>
      <c r="C4" s="501" t="s">
        <v>687</v>
      </c>
      <c r="D4" s="501" t="s">
        <v>686</v>
      </c>
      <c r="E4" s="501" t="s">
        <v>687</v>
      </c>
    </row>
    <row r="5" spans="1:5" ht="12.75" thickBot="1" x14ac:dyDescent="0.25">
      <c r="A5" s="502" t="s">
        <v>688</v>
      </c>
      <c r="B5" s="502">
        <v>2016</v>
      </c>
      <c r="C5" s="503">
        <v>2016</v>
      </c>
      <c r="D5" s="503" t="s">
        <v>847</v>
      </c>
      <c r="E5" s="503" t="s">
        <v>847</v>
      </c>
    </row>
    <row r="6" spans="1:5" ht="14.1" customHeight="1" thickTop="1" x14ac:dyDescent="0.2">
      <c r="A6" s="504" t="s">
        <v>70</v>
      </c>
      <c r="B6" s="542">
        <v>0</v>
      </c>
      <c r="C6" s="543">
        <v>0</v>
      </c>
      <c r="D6" s="542">
        <v>0</v>
      </c>
      <c r="E6" s="543">
        <v>0</v>
      </c>
    </row>
    <row r="7" spans="1:5" ht="14.1" customHeight="1" x14ac:dyDescent="0.2">
      <c r="A7" s="504" t="s">
        <v>71</v>
      </c>
      <c r="B7" s="606">
        <v>2.1000000000000003E-3</v>
      </c>
      <c r="C7" s="606">
        <v>1.2500000000000003E-4</v>
      </c>
      <c r="D7" s="606">
        <v>2.099999999999996E-3</v>
      </c>
      <c r="E7" s="606">
        <v>2.0317460317460266E-4</v>
      </c>
    </row>
    <row r="8" spans="1:5" ht="14.1" customHeight="1" x14ac:dyDescent="0.2">
      <c r="A8" s="505" t="s">
        <v>72</v>
      </c>
      <c r="B8" s="606">
        <v>3.5999999999999995E-3</v>
      </c>
      <c r="C8" s="606">
        <v>1.5833333333333335E-4</v>
      </c>
      <c r="D8" s="606">
        <v>3.5952380952380906E-3</v>
      </c>
      <c r="E8" s="606">
        <v>6.5555555555555484E-4</v>
      </c>
    </row>
    <row r="9" spans="1:5" ht="14.1" customHeight="1" x14ac:dyDescent="0.2">
      <c r="A9" s="505" t="s">
        <v>73</v>
      </c>
      <c r="B9" s="606">
        <v>6.1499999999999992E-3</v>
      </c>
      <c r="C9" s="606">
        <v>3.3333333333333327E-4</v>
      </c>
      <c r="D9" s="606">
        <v>6.1476190476190372E-3</v>
      </c>
      <c r="E9" s="606">
        <v>1.2079365079365079E-3</v>
      </c>
    </row>
    <row r="10" spans="1:5" ht="14.1" customHeight="1" x14ac:dyDescent="0.2">
      <c r="A10" s="504" t="s">
        <v>74</v>
      </c>
      <c r="B10" s="606">
        <v>9.4833333333333332E-3</v>
      </c>
      <c r="C10" s="606">
        <v>6.9166666666666671E-4</v>
      </c>
      <c r="D10" s="606">
        <v>9.5349206349206635E-3</v>
      </c>
      <c r="E10" s="606">
        <v>2.4023809523809527E-3</v>
      </c>
    </row>
    <row r="11" spans="1:5" ht="14.1" customHeight="1" x14ac:dyDescent="0.2">
      <c r="A11" s="505" t="s">
        <v>75</v>
      </c>
      <c r="B11" s="606">
        <v>1.6500000000000001E-2</v>
      </c>
      <c r="C11" s="606">
        <v>2.4166666666666664E-3</v>
      </c>
      <c r="D11" s="606">
        <v>1.679206349206348E-2</v>
      </c>
      <c r="E11" s="606">
        <v>5.7103174603174555E-3</v>
      </c>
    </row>
    <row r="12" spans="1:5" ht="14.1" customHeight="1" x14ac:dyDescent="0.2">
      <c r="A12" s="505" t="s">
        <v>76</v>
      </c>
      <c r="B12" s="544">
        <v>3.4708333333333334E-2</v>
      </c>
      <c r="C12" s="606">
        <v>8.4666666666666657E-3</v>
      </c>
      <c r="D12" s="606">
        <v>3.450238095238093E-2</v>
      </c>
      <c r="E12" s="606">
        <v>1.3440476190476202E-2</v>
      </c>
    </row>
    <row r="13" spans="1:5" ht="14.1" customHeight="1" x14ac:dyDescent="0.2">
      <c r="A13" s="504" t="s">
        <v>77</v>
      </c>
      <c r="B13" s="606">
        <v>7.0449999999999999E-2</v>
      </c>
      <c r="C13" s="606">
        <v>2.3591666666666664E-2</v>
      </c>
      <c r="D13" s="606">
        <v>7.0315079365079372E-2</v>
      </c>
      <c r="E13" s="606">
        <v>2.9043650793650795E-2</v>
      </c>
    </row>
    <row r="14" spans="1:5" ht="14.1" customHeight="1" x14ac:dyDescent="0.2">
      <c r="A14" s="505" t="s">
        <v>78</v>
      </c>
      <c r="B14" s="606">
        <v>0.23005833333333336</v>
      </c>
      <c r="C14" s="606">
        <v>8.2224999999999993E-2</v>
      </c>
      <c r="D14" s="606">
        <v>0.21943888888888904</v>
      </c>
      <c r="E14" s="606">
        <v>0.1008349206349206</v>
      </c>
    </row>
    <row r="15" spans="1:5" ht="14.1" customHeight="1" x14ac:dyDescent="0.2">
      <c r="A15" s="540" t="s">
        <v>755</v>
      </c>
      <c r="B15" s="607">
        <v>8.8416666666666661E-3</v>
      </c>
      <c r="C15" s="608">
        <v>1.7500000000000005E-3</v>
      </c>
      <c r="D15" s="609">
        <v>9.7071428571428673E-3</v>
      </c>
      <c r="E15" s="609">
        <v>3.197619047619052E-3</v>
      </c>
    </row>
    <row r="18" spans="1:5" x14ac:dyDescent="0.2">
      <c r="B18" s="501" t="s">
        <v>686</v>
      </c>
      <c r="C18" s="501" t="s">
        <v>687</v>
      </c>
      <c r="D18" s="501" t="s">
        <v>686</v>
      </c>
      <c r="E18" s="501" t="s">
        <v>687</v>
      </c>
    </row>
    <row r="19" spans="1:5" ht="12.75" thickBot="1" x14ac:dyDescent="0.25">
      <c r="A19" s="502" t="s">
        <v>137</v>
      </c>
      <c r="B19" s="502">
        <v>2016</v>
      </c>
      <c r="C19" s="503">
        <v>2016</v>
      </c>
      <c r="D19" s="503" t="s">
        <v>847</v>
      </c>
      <c r="E19" s="503" t="s">
        <v>847</v>
      </c>
    </row>
    <row r="20" spans="1:5" ht="14.1" customHeight="1" thickTop="1" x14ac:dyDescent="0.2">
      <c r="A20" s="505" t="s">
        <v>70</v>
      </c>
      <c r="B20" s="544">
        <v>0</v>
      </c>
      <c r="C20" s="543">
        <v>0</v>
      </c>
      <c r="D20" s="545">
        <v>0</v>
      </c>
      <c r="E20" s="545">
        <v>0</v>
      </c>
    </row>
    <row r="21" spans="1:5" ht="14.1" customHeight="1" x14ac:dyDescent="0.2">
      <c r="A21" s="505" t="s">
        <v>71</v>
      </c>
      <c r="B21" s="544">
        <v>0</v>
      </c>
      <c r="C21" s="543">
        <v>0</v>
      </c>
      <c r="D21" s="606">
        <v>2.4442622950819693E-3</v>
      </c>
      <c r="E21" s="606">
        <v>0</v>
      </c>
    </row>
    <row r="22" spans="1:5" ht="14.1" customHeight="1" x14ac:dyDescent="0.2">
      <c r="A22" s="505" t="s">
        <v>72</v>
      </c>
      <c r="B22" s="606">
        <v>4.1000000000000003E-3</v>
      </c>
      <c r="C22" s="606">
        <v>0</v>
      </c>
      <c r="D22" s="606">
        <v>4.080952380952377E-3</v>
      </c>
      <c r="E22" s="606">
        <v>2.7539682539682534E-4</v>
      </c>
    </row>
    <row r="23" spans="1:5" ht="14.1" customHeight="1" x14ac:dyDescent="0.2">
      <c r="A23" s="505" t="s">
        <v>73</v>
      </c>
      <c r="B23" s="606">
        <v>6.1000000000000004E-3</v>
      </c>
      <c r="C23" s="606">
        <v>3.5833333333333333E-4</v>
      </c>
      <c r="D23" s="606">
        <v>6.1650793650793586E-3</v>
      </c>
      <c r="E23" s="606">
        <v>8.0873015873015794E-4</v>
      </c>
    </row>
    <row r="24" spans="1:5" ht="14.1" customHeight="1" x14ac:dyDescent="0.2">
      <c r="A24" s="504" t="s">
        <v>74</v>
      </c>
      <c r="B24" s="606">
        <v>9.6416666666666647E-3</v>
      </c>
      <c r="C24" s="606">
        <v>1.5583333333333332E-3</v>
      </c>
      <c r="D24" s="606">
        <v>9.7277777777778004E-3</v>
      </c>
      <c r="E24" s="606">
        <v>2.5634920634920633E-3</v>
      </c>
    </row>
    <row r="25" spans="1:5" ht="14.1" customHeight="1" x14ac:dyDescent="0.2">
      <c r="A25" s="505" t="s">
        <v>75</v>
      </c>
      <c r="B25" s="606">
        <v>1.7366666666666669E-2</v>
      </c>
      <c r="C25" s="606">
        <v>4.3416666666666664E-3</v>
      </c>
      <c r="D25" s="606">
        <v>1.7715873015873053E-2</v>
      </c>
      <c r="E25" s="606">
        <v>7.5222222222222183E-3</v>
      </c>
    </row>
    <row r="26" spans="1:5" ht="14.1" customHeight="1" x14ac:dyDescent="0.2">
      <c r="A26" s="505" t="s">
        <v>76</v>
      </c>
      <c r="B26" s="606">
        <v>3.4341666666666666E-2</v>
      </c>
      <c r="C26" s="606">
        <v>9.0916666666666663E-3</v>
      </c>
      <c r="D26" s="606">
        <v>3.495238095238095E-2</v>
      </c>
      <c r="E26" s="606">
        <v>1.7985714285714282E-2</v>
      </c>
    </row>
    <row r="27" spans="1:5" ht="14.1" customHeight="1" x14ac:dyDescent="0.2">
      <c r="A27" s="504" t="s">
        <v>77</v>
      </c>
      <c r="B27" s="606">
        <v>6.9883333333333325E-2</v>
      </c>
      <c r="C27" s="606">
        <v>2.0716666666666668E-2</v>
      </c>
      <c r="D27" s="606">
        <v>6.9402380952381007E-2</v>
      </c>
      <c r="E27" s="606">
        <v>3.6388095238095268E-2</v>
      </c>
    </row>
    <row r="28" spans="1:5" ht="14.1" customHeight="1" x14ac:dyDescent="0.2">
      <c r="A28" s="505" t="s">
        <v>78</v>
      </c>
      <c r="B28" s="606">
        <v>0.23276666666666671</v>
      </c>
      <c r="C28" s="606">
        <v>0.11570000000000001</v>
      </c>
      <c r="D28" s="606">
        <v>0.21960476190476186</v>
      </c>
      <c r="E28" s="606">
        <v>0.13430555555555554</v>
      </c>
    </row>
    <row r="29" spans="1:5" ht="14.1" customHeight="1" x14ac:dyDescent="0.2">
      <c r="A29" s="541" t="s">
        <v>176</v>
      </c>
      <c r="B29" s="607">
        <v>2.3908333333333334E-2</v>
      </c>
      <c r="C29" s="608">
        <v>8.4250000000000019E-3</v>
      </c>
      <c r="D29" s="609">
        <v>3.444285714285715E-2</v>
      </c>
      <c r="E29" s="609">
        <v>1.8315873015873001E-2</v>
      </c>
    </row>
    <row r="33" spans="1:5" x14ac:dyDescent="0.2">
      <c r="B33" s="501" t="s">
        <v>686</v>
      </c>
      <c r="C33" s="501" t="s">
        <v>687</v>
      </c>
      <c r="D33" s="501" t="s">
        <v>686</v>
      </c>
      <c r="E33" s="501" t="s">
        <v>687</v>
      </c>
    </row>
    <row r="34" spans="1:5" ht="12.75" thickBot="1" x14ac:dyDescent="0.25">
      <c r="A34" s="502" t="s">
        <v>23</v>
      </c>
      <c r="B34" s="502">
        <v>2016</v>
      </c>
      <c r="C34" s="503">
        <v>2016</v>
      </c>
      <c r="D34" s="503" t="s">
        <v>847</v>
      </c>
      <c r="E34" s="503" t="s">
        <v>847</v>
      </c>
    </row>
    <row r="35" spans="1:5" ht="14.1" customHeight="1" thickTop="1" x14ac:dyDescent="0.2">
      <c r="A35" s="504" t="s">
        <v>70</v>
      </c>
      <c r="B35" s="606">
        <v>9.5833333333333328E-4</v>
      </c>
      <c r="C35" s="606">
        <v>0</v>
      </c>
      <c r="D35" s="606">
        <v>8.8877551020408185E-4</v>
      </c>
      <c r="E35" s="606">
        <v>0</v>
      </c>
    </row>
    <row r="36" spans="1:5" ht="14.1" customHeight="1" x14ac:dyDescent="0.2">
      <c r="A36" s="504" t="s">
        <v>71</v>
      </c>
      <c r="B36" s="606">
        <v>2.2583333333333335E-3</v>
      </c>
      <c r="C36" s="606">
        <v>0</v>
      </c>
      <c r="D36" s="606">
        <v>2.2444444444444465E-3</v>
      </c>
      <c r="E36" s="606">
        <v>0</v>
      </c>
    </row>
    <row r="37" spans="1:5" ht="14.1" customHeight="1" x14ac:dyDescent="0.2">
      <c r="A37" s="505" t="s">
        <v>72</v>
      </c>
      <c r="B37" s="606">
        <v>3.7000000000000015E-3</v>
      </c>
      <c r="C37" s="606">
        <v>0</v>
      </c>
      <c r="D37" s="606">
        <v>3.7134920634920568E-3</v>
      </c>
      <c r="E37" s="606">
        <v>8.3492063492063479E-4</v>
      </c>
    </row>
    <row r="38" spans="1:5" ht="14.1" customHeight="1" x14ac:dyDescent="0.2">
      <c r="A38" s="505" t="s">
        <v>73</v>
      </c>
      <c r="B38" s="606">
        <v>6.1666666666666667E-3</v>
      </c>
      <c r="C38" s="606">
        <v>1.0583333333333332E-3</v>
      </c>
      <c r="D38" s="606">
        <v>6.187301587301579E-3</v>
      </c>
      <c r="E38" s="606">
        <v>2.9888888888888916E-3</v>
      </c>
    </row>
    <row r="39" spans="1:5" ht="14.1" customHeight="1" x14ac:dyDescent="0.2">
      <c r="A39" s="504" t="s">
        <v>74</v>
      </c>
      <c r="B39" s="606">
        <v>9.6833333333333337E-3</v>
      </c>
      <c r="C39" s="606">
        <v>6.6916666666666661E-3</v>
      </c>
      <c r="D39" s="606">
        <v>9.7468253968254117E-3</v>
      </c>
      <c r="E39" s="606">
        <v>5.7984126984126968E-3</v>
      </c>
    </row>
    <row r="40" spans="1:5" ht="14.1" customHeight="1" x14ac:dyDescent="0.2">
      <c r="A40" s="505" t="s">
        <v>75</v>
      </c>
      <c r="B40" s="606">
        <v>1.7724999999999998E-2</v>
      </c>
      <c r="C40" s="606">
        <v>9.3583333333333331E-3</v>
      </c>
      <c r="D40" s="606">
        <v>1.771349206349207E-2</v>
      </c>
      <c r="E40" s="606">
        <v>1.2061904761904758E-2</v>
      </c>
    </row>
    <row r="41" spans="1:5" ht="14.1" customHeight="1" x14ac:dyDescent="0.2">
      <c r="A41" s="505" t="s">
        <v>76</v>
      </c>
      <c r="B41" s="606">
        <v>3.5475E-2</v>
      </c>
      <c r="C41" s="606">
        <v>1.799166666666667E-2</v>
      </c>
      <c r="D41" s="606">
        <v>3.5396825396825392E-2</v>
      </c>
      <c r="E41" s="606">
        <v>2.1365079365079368E-2</v>
      </c>
    </row>
    <row r="42" spans="1:5" ht="14.1" customHeight="1" x14ac:dyDescent="0.2">
      <c r="A42" s="504" t="s">
        <v>77</v>
      </c>
      <c r="B42" s="606">
        <v>6.9741666666666674E-2</v>
      </c>
      <c r="C42" s="606">
        <v>4.1975000000000005E-2</v>
      </c>
      <c r="D42" s="606">
        <v>7.036111111111111E-2</v>
      </c>
      <c r="E42" s="606">
        <v>3.9826190476190501E-2</v>
      </c>
    </row>
    <row r="43" spans="1:5" ht="14.1" customHeight="1" x14ac:dyDescent="0.2">
      <c r="A43" s="505" t="s">
        <v>78</v>
      </c>
      <c r="B43" s="606">
        <v>0.15898333333333334</v>
      </c>
      <c r="C43" s="606">
        <v>0.10493333333333332</v>
      </c>
      <c r="D43" s="606">
        <v>0.1605833333333333</v>
      </c>
      <c r="E43" s="606">
        <v>0.12619999999999998</v>
      </c>
    </row>
    <row r="44" spans="1:5" ht="14.1" customHeight="1" x14ac:dyDescent="0.2">
      <c r="A44" s="541" t="s">
        <v>49</v>
      </c>
      <c r="B44" s="607">
        <v>2.9849999999999998E-2</v>
      </c>
      <c r="C44" s="608">
        <v>1.7258333333333334E-2</v>
      </c>
      <c r="D44" s="609">
        <v>3.1495238095238097E-2</v>
      </c>
      <c r="E44" s="609">
        <v>2.1104761904761907E-2</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4"/>
  <sheetViews>
    <sheetView zoomScaleNormal="100" workbookViewId="0">
      <selection activeCell="B1" sqref="B1"/>
    </sheetView>
  </sheetViews>
  <sheetFormatPr baseColWidth="10" defaultColWidth="11" defaultRowHeight="12" x14ac:dyDescent="0.2"/>
  <cols>
    <col min="1" max="1" width="25.625" style="21" customWidth="1"/>
    <col min="2" max="4" width="10.625" style="21" customWidth="1"/>
    <col min="5" max="5" width="15.625" style="21" customWidth="1"/>
    <col min="6" max="6" width="10.625" style="21" customWidth="1"/>
    <col min="7" max="7" width="10.875" style="21" customWidth="1"/>
    <col min="8" max="16384" width="11" style="21"/>
  </cols>
  <sheetData>
    <row r="1" spans="1:6" x14ac:dyDescent="0.2">
      <c r="A1" s="84" t="s">
        <v>190</v>
      </c>
    </row>
    <row r="2" spans="1:6" x14ac:dyDescent="0.2">
      <c r="A2" s="76" t="s">
        <v>159</v>
      </c>
    </row>
    <row r="3" spans="1:6" s="307" customFormat="1" x14ac:dyDescent="0.2">
      <c r="A3" s="76"/>
    </row>
    <row r="4" spans="1:6" s="370" customFormat="1" x14ac:dyDescent="0.2">
      <c r="A4" s="85" t="s">
        <v>158</v>
      </c>
      <c r="B4" s="371"/>
      <c r="C4" s="371"/>
      <c r="D4" s="371"/>
      <c r="E4" s="371"/>
      <c r="F4" s="371"/>
    </row>
    <row r="5" spans="1:6" s="370" customFormat="1" ht="12.75" thickBot="1" x14ac:dyDescent="0.25">
      <c r="A5" s="86" t="s">
        <v>811</v>
      </c>
      <c r="B5" s="87" t="s">
        <v>0</v>
      </c>
      <c r="C5" s="87" t="s">
        <v>1</v>
      </c>
      <c r="D5" s="87" t="s">
        <v>2</v>
      </c>
      <c r="E5" s="88" t="s">
        <v>155</v>
      </c>
      <c r="F5" s="371"/>
    </row>
    <row r="6" spans="1:6" s="370" customFormat="1" x14ac:dyDescent="0.2">
      <c r="A6" s="89" t="s">
        <v>3</v>
      </c>
      <c r="B6" s="89"/>
      <c r="C6" s="89"/>
      <c r="D6" s="89"/>
      <c r="E6" s="89"/>
      <c r="F6" s="371"/>
    </row>
    <row r="7" spans="1:6" s="370" customFormat="1" x14ac:dyDescent="0.2">
      <c r="A7" s="17" t="s">
        <v>4</v>
      </c>
      <c r="B7" s="81">
        <v>334000</v>
      </c>
      <c r="C7" s="81">
        <v>883228</v>
      </c>
      <c r="D7" s="90">
        <v>1</v>
      </c>
      <c r="E7" s="91" t="s">
        <v>5</v>
      </c>
      <c r="F7" s="371"/>
    </row>
    <row r="8" spans="1:6" s="370" customFormat="1" x14ac:dyDescent="0.2">
      <c r="A8" s="76" t="s">
        <v>111</v>
      </c>
      <c r="B8" s="81">
        <v>150</v>
      </c>
      <c r="C8" s="81">
        <v>97205</v>
      </c>
      <c r="D8" s="90">
        <v>1</v>
      </c>
      <c r="E8" s="91" t="s">
        <v>5</v>
      </c>
      <c r="F8" s="371"/>
    </row>
    <row r="9" spans="1:6" s="370" customFormat="1" x14ac:dyDescent="0.2">
      <c r="A9" s="17" t="s">
        <v>6</v>
      </c>
      <c r="B9" s="81">
        <v>3500</v>
      </c>
      <c r="C9" s="81">
        <v>164225</v>
      </c>
      <c r="D9" s="90">
        <v>1</v>
      </c>
      <c r="E9" s="91" t="s">
        <v>5</v>
      </c>
      <c r="F9" s="371"/>
    </row>
    <row r="10" spans="1:6" s="370" customFormat="1" x14ac:dyDescent="0.2">
      <c r="A10" s="17" t="s">
        <v>147</v>
      </c>
      <c r="B10" s="81">
        <v>6000</v>
      </c>
      <c r="C10" s="81">
        <v>29018</v>
      </c>
      <c r="D10" s="90">
        <v>1</v>
      </c>
      <c r="E10" s="91" t="s">
        <v>5</v>
      </c>
      <c r="F10" s="371"/>
    </row>
    <row r="11" spans="1:6" s="370" customFormat="1" x14ac:dyDescent="0.2">
      <c r="A11" s="17" t="s">
        <v>697</v>
      </c>
      <c r="B11" s="330">
        <v>8000</v>
      </c>
      <c r="C11" s="81">
        <v>70125</v>
      </c>
      <c r="D11" s="90">
        <v>1</v>
      </c>
      <c r="E11" s="91" t="s">
        <v>5</v>
      </c>
      <c r="F11" s="371"/>
    </row>
    <row r="12" spans="1:6" s="370" customFormat="1" x14ac:dyDescent="0.2">
      <c r="A12" s="17" t="s">
        <v>166</v>
      </c>
      <c r="B12" s="81">
        <v>90000</v>
      </c>
      <c r="C12" s="81">
        <v>186246</v>
      </c>
      <c r="D12" s="90">
        <v>1</v>
      </c>
      <c r="E12" s="91" t="s">
        <v>5</v>
      </c>
      <c r="F12" s="371"/>
    </row>
    <row r="13" spans="1:6" s="371" customFormat="1" x14ac:dyDescent="0.2">
      <c r="A13" s="17" t="s">
        <v>227</v>
      </c>
      <c r="B13" s="81">
        <v>8000</v>
      </c>
      <c r="C13" s="81">
        <v>258016</v>
      </c>
      <c r="D13" s="90">
        <v>1</v>
      </c>
      <c r="E13" s="91" t="s">
        <v>5</v>
      </c>
    </row>
    <row r="14" spans="1:6" s="370" customFormat="1" x14ac:dyDescent="0.2">
      <c r="A14" s="17" t="s">
        <v>698</v>
      </c>
      <c r="B14" s="330">
        <v>2025000</v>
      </c>
      <c r="C14" s="81">
        <v>2025150</v>
      </c>
      <c r="D14" s="90">
        <v>1</v>
      </c>
      <c r="E14" s="91" t="s">
        <v>5</v>
      </c>
      <c r="F14" s="371"/>
    </row>
    <row r="15" spans="1:6" s="370" customFormat="1" x14ac:dyDescent="0.2">
      <c r="A15" s="94" t="s">
        <v>7</v>
      </c>
      <c r="B15" s="95"/>
      <c r="C15" s="95">
        <f>SUM(C7:C14)</f>
        <v>3713213</v>
      </c>
      <c r="D15" s="96"/>
      <c r="E15" s="97"/>
      <c r="F15" s="371"/>
    </row>
    <row r="16" spans="1:6" s="370" customFormat="1" x14ac:dyDescent="0.2">
      <c r="A16" s="76"/>
      <c r="B16" s="371"/>
      <c r="C16" s="371"/>
      <c r="D16" s="371"/>
      <c r="E16" s="371"/>
      <c r="F16" s="371"/>
    </row>
    <row r="17" spans="1:10" s="307" customFormat="1" x14ac:dyDescent="0.2">
      <c r="A17" s="85" t="s">
        <v>158</v>
      </c>
      <c r="B17" s="371"/>
      <c r="C17" s="371"/>
      <c r="D17" s="371"/>
      <c r="E17" s="371"/>
      <c r="F17" s="371"/>
    </row>
    <row r="18" spans="1:10" s="307" customFormat="1" ht="12.75" thickBot="1" x14ac:dyDescent="0.25">
      <c r="A18" s="86" t="s">
        <v>719</v>
      </c>
      <c r="B18" s="87" t="s">
        <v>0</v>
      </c>
      <c r="C18" s="87" t="s">
        <v>1</v>
      </c>
      <c r="D18" s="87" t="s">
        <v>2</v>
      </c>
      <c r="E18" s="88" t="s">
        <v>155</v>
      </c>
      <c r="F18" s="371"/>
    </row>
    <row r="19" spans="1:10" s="307" customFormat="1" x14ac:dyDescent="0.2">
      <c r="A19" s="89" t="s">
        <v>3</v>
      </c>
      <c r="B19" s="89"/>
      <c r="C19" s="89"/>
      <c r="D19" s="89"/>
      <c r="E19" s="89"/>
      <c r="F19" s="371"/>
    </row>
    <row r="20" spans="1:10" s="307" customFormat="1" ht="12" customHeight="1" x14ac:dyDescent="0.2">
      <c r="A20" s="17" t="s">
        <v>4</v>
      </c>
      <c r="B20" s="81">
        <v>334000</v>
      </c>
      <c r="C20" s="81">
        <v>811689</v>
      </c>
      <c r="D20" s="90">
        <v>1</v>
      </c>
      <c r="E20" s="91" t="s">
        <v>5</v>
      </c>
      <c r="F20" s="371"/>
    </row>
    <row r="21" spans="1:10" s="307" customFormat="1" ht="12" customHeight="1" x14ac:dyDescent="0.2">
      <c r="A21" s="76" t="s">
        <v>111</v>
      </c>
      <c r="B21" s="81">
        <v>150</v>
      </c>
      <c r="C21" s="81">
        <v>97205</v>
      </c>
      <c r="D21" s="90">
        <v>1</v>
      </c>
      <c r="E21" s="91" t="s">
        <v>5</v>
      </c>
      <c r="F21" s="371"/>
    </row>
    <row r="22" spans="1:10" s="307" customFormat="1" x14ac:dyDescent="0.2">
      <c r="A22" s="17" t="s">
        <v>6</v>
      </c>
      <c r="B22" s="81">
        <v>3500</v>
      </c>
      <c r="C22" s="81">
        <v>164225</v>
      </c>
      <c r="D22" s="90">
        <v>1</v>
      </c>
      <c r="E22" s="91" t="s">
        <v>5</v>
      </c>
      <c r="F22" s="371"/>
    </row>
    <row r="23" spans="1:10" s="307" customFormat="1" x14ac:dyDescent="0.2">
      <c r="A23" s="17" t="s">
        <v>147</v>
      </c>
      <c r="B23" s="81">
        <v>6000</v>
      </c>
      <c r="C23" s="81">
        <v>29018</v>
      </c>
      <c r="D23" s="90">
        <v>1</v>
      </c>
      <c r="E23" s="91" t="s">
        <v>5</v>
      </c>
      <c r="F23" s="371"/>
    </row>
    <row r="24" spans="1:10" s="307" customFormat="1" x14ac:dyDescent="0.2">
      <c r="A24" s="17" t="s">
        <v>697</v>
      </c>
      <c r="B24" s="330">
        <v>8000</v>
      </c>
      <c r="C24" s="81">
        <v>70125</v>
      </c>
      <c r="D24" s="90">
        <v>1</v>
      </c>
      <c r="E24" s="91" t="s">
        <v>5</v>
      </c>
      <c r="F24" s="371"/>
    </row>
    <row r="25" spans="1:10" s="307" customFormat="1" x14ac:dyDescent="0.2">
      <c r="A25" s="17" t="s">
        <v>166</v>
      </c>
      <c r="B25" s="81">
        <v>90000</v>
      </c>
      <c r="C25" s="81">
        <v>191106</v>
      </c>
      <c r="D25" s="90">
        <v>1</v>
      </c>
      <c r="E25" s="91" t="s">
        <v>5</v>
      </c>
      <c r="F25" s="371"/>
    </row>
    <row r="26" spans="1:10" s="307" customFormat="1" x14ac:dyDescent="0.2">
      <c r="A26" s="17" t="s">
        <v>177</v>
      </c>
      <c r="B26" s="81">
        <v>10000</v>
      </c>
      <c r="C26" s="81">
        <v>1730</v>
      </c>
      <c r="D26" s="90">
        <v>1</v>
      </c>
      <c r="E26" s="91" t="s">
        <v>5</v>
      </c>
      <c r="F26" s="371"/>
    </row>
    <row r="27" spans="1:10" s="307" customFormat="1" x14ac:dyDescent="0.2">
      <c r="A27" s="17" t="s">
        <v>227</v>
      </c>
      <c r="B27" s="81">
        <v>16000</v>
      </c>
      <c r="C27" s="81">
        <v>58016</v>
      </c>
      <c r="D27" s="90">
        <v>1</v>
      </c>
      <c r="E27" s="91" t="s">
        <v>5</v>
      </c>
      <c r="F27" s="371"/>
    </row>
    <row r="28" spans="1:10" s="334" customFormat="1" x14ac:dyDescent="0.2">
      <c r="A28" s="17" t="s">
        <v>698</v>
      </c>
      <c r="B28" s="330">
        <v>1275000</v>
      </c>
      <c r="C28" s="81">
        <v>1275150</v>
      </c>
      <c r="D28" s="90">
        <v>1</v>
      </c>
      <c r="E28" s="91" t="s">
        <v>5</v>
      </c>
      <c r="F28" s="371"/>
    </row>
    <row r="29" spans="1:10" s="307" customFormat="1" x14ac:dyDescent="0.2">
      <c r="A29" s="94" t="s">
        <v>7</v>
      </c>
      <c r="B29" s="95"/>
      <c r="C29" s="95">
        <f>SUM(C20:C28)</f>
        <v>2698264</v>
      </c>
      <c r="D29" s="96"/>
      <c r="E29" s="97"/>
      <c r="F29" s="371"/>
    </row>
    <row r="30" spans="1:10" ht="12" hidden="1" customHeight="1" x14ac:dyDescent="0.2">
      <c r="A30" s="17"/>
      <c r="B30" s="80"/>
      <c r="C30" s="80"/>
      <c r="D30" s="90"/>
      <c r="E30" s="17"/>
      <c r="F30" s="17"/>
    </row>
    <row r="31" spans="1:10" ht="12" hidden="1" customHeight="1" x14ac:dyDescent="0.2">
      <c r="A31" s="17"/>
      <c r="B31" s="80"/>
      <c r="C31" s="80"/>
      <c r="D31" s="90"/>
      <c r="E31" s="17"/>
      <c r="F31" s="17"/>
      <c r="J31" s="17"/>
    </row>
    <row r="32" spans="1:10" ht="12" hidden="1" customHeight="1" x14ac:dyDescent="0.2">
      <c r="A32" s="371"/>
      <c r="B32" s="371"/>
      <c r="C32" s="371"/>
      <c r="D32" s="371"/>
      <c r="E32" s="371"/>
      <c r="F32" s="17"/>
    </row>
    <row r="33" spans="1:7" x14ac:dyDescent="0.2">
      <c r="A33" s="371"/>
      <c r="B33" s="371"/>
      <c r="C33" s="371"/>
      <c r="D33" s="371"/>
      <c r="E33" s="371"/>
      <c r="F33" s="17"/>
    </row>
    <row r="34" spans="1:7" x14ac:dyDescent="0.2">
      <c r="A34" s="17" t="s">
        <v>8</v>
      </c>
      <c r="B34" s="80"/>
      <c r="C34" s="80"/>
      <c r="D34" s="90"/>
      <c r="E34" s="17"/>
      <c r="F34" s="17"/>
    </row>
    <row r="35" spans="1:7" s="371" customFormat="1" x14ac:dyDescent="0.2">
      <c r="A35" s="17"/>
      <c r="B35" s="80"/>
      <c r="C35" s="80"/>
      <c r="D35" s="90"/>
      <c r="E35" s="17"/>
      <c r="F35" s="17"/>
    </row>
    <row r="36" spans="1:7" x14ac:dyDescent="0.2">
      <c r="A36" s="371"/>
      <c r="B36" s="371"/>
      <c r="C36" s="80"/>
      <c r="D36" s="90"/>
      <c r="E36" s="17"/>
      <c r="F36" s="17"/>
    </row>
    <row r="37" spans="1:7" x14ac:dyDescent="0.2">
      <c r="A37" s="16" t="s">
        <v>150</v>
      </c>
      <c r="B37" s="80"/>
      <c r="C37" s="80"/>
      <c r="D37" s="90"/>
      <c r="E37" s="17"/>
      <c r="F37" s="17"/>
    </row>
    <row r="38" spans="1:7" x14ac:dyDescent="0.2">
      <c r="A38" s="371"/>
      <c r="B38" s="80"/>
      <c r="C38" s="80"/>
      <c r="D38" s="90"/>
      <c r="E38" s="17"/>
      <c r="F38" s="17"/>
    </row>
    <row r="39" spans="1:7" s="371" customFormat="1" ht="12.75" x14ac:dyDescent="0.2">
      <c r="B39" s="622">
        <v>42735</v>
      </c>
      <c r="C39" s="623"/>
      <c r="D39" s="624">
        <v>42369</v>
      </c>
      <c r="E39" s="623"/>
      <c r="F39" s="517"/>
    </row>
    <row r="40" spans="1:7" ht="24.75" thickBot="1" x14ac:dyDescent="0.25">
      <c r="A40" s="1" t="s">
        <v>138</v>
      </c>
      <c r="B40" s="611" t="s">
        <v>861</v>
      </c>
      <c r="C40" s="571" t="s">
        <v>283</v>
      </c>
      <c r="D40" s="612" t="s">
        <v>860</v>
      </c>
      <c r="E40" s="613" t="s">
        <v>283</v>
      </c>
      <c r="F40" s="371"/>
    </row>
    <row r="41" spans="1:7" x14ac:dyDescent="0.2">
      <c r="A41" s="371" t="s">
        <v>18</v>
      </c>
      <c r="B41" s="386">
        <v>1078</v>
      </c>
      <c r="C41" s="572">
        <v>17</v>
      </c>
      <c r="D41" s="371">
        <v>1016</v>
      </c>
      <c r="E41" s="371">
        <v>17</v>
      </c>
      <c r="F41" s="371"/>
    </row>
    <row r="42" spans="1:7" x14ac:dyDescent="0.2">
      <c r="A42" s="17" t="s">
        <v>271</v>
      </c>
      <c r="B42" s="386">
        <v>6553</v>
      </c>
      <c r="C42" s="366">
        <v>71</v>
      </c>
      <c r="D42" s="79">
        <v>6545</v>
      </c>
      <c r="E42" s="79">
        <v>87</v>
      </c>
      <c r="F42" s="371"/>
    </row>
    <row r="43" spans="1:7" x14ac:dyDescent="0.2">
      <c r="A43" s="387" t="s">
        <v>151</v>
      </c>
      <c r="B43" s="513">
        <v>16.45</v>
      </c>
      <c r="C43" s="513">
        <v>24.71</v>
      </c>
      <c r="D43" s="387">
        <v>15.52</v>
      </c>
      <c r="E43" s="509">
        <v>20.02</v>
      </c>
      <c r="F43" s="371"/>
    </row>
    <row r="44" spans="1:7" x14ac:dyDescent="0.2">
      <c r="A44" s="17"/>
      <c r="B44" s="80"/>
      <c r="C44" s="80"/>
      <c r="D44" s="90"/>
      <c r="E44" s="17"/>
      <c r="F44" s="17"/>
    </row>
    <row r="45" spans="1:7" s="371" customFormat="1" x14ac:dyDescent="0.2">
      <c r="A45" s="17"/>
      <c r="B45" s="80"/>
      <c r="C45" s="80"/>
      <c r="D45" s="90"/>
      <c r="E45" s="17"/>
      <c r="F45" s="17"/>
    </row>
    <row r="46" spans="1:7" x14ac:dyDescent="0.2">
      <c r="A46" s="16" t="s">
        <v>720</v>
      </c>
      <c r="B46" s="80"/>
      <c r="C46" s="80"/>
      <c r="D46" s="90"/>
      <c r="E46" s="17"/>
      <c r="F46" s="17"/>
    </row>
    <row r="47" spans="1:7" x14ac:dyDescent="0.2">
      <c r="A47" s="371"/>
      <c r="B47" s="80"/>
      <c r="C47" s="80"/>
      <c r="D47" s="90"/>
      <c r="E47" s="17"/>
      <c r="F47" s="17"/>
    </row>
    <row r="48" spans="1:7" x14ac:dyDescent="0.2">
      <c r="A48" s="371"/>
      <c r="B48" s="518">
        <v>42735</v>
      </c>
      <c r="C48" s="72">
        <v>42369</v>
      </c>
      <c r="D48" s="371"/>
      <c r="E48" s="371"/>
      <c r="F48" s="371"/>
      <c r="G48" s="371"/>
    </row>
    <row r="49" spans="1:7" ht="13.5" thickBot="1" x14ac:dyDescent="0.25">
      <c r="A49" s="1" t="s">
        <v>138</v>
      </c>
      <c r="B49" s="625" t="s">
        <v>705</v>
      </c>
      <c r="C49" s="626"/>
      <c r="D49" s="371"/>
      <c r="E49" s="371"/>
      <c r="F49" s="371"/>
      <c r="G49" s="371"/>
    </row>
    <row r="50" spans="1:7" x14ac:dyDescent="0.2">
      <c r="A50" s="371" t="s">
        <v>18</v>
      </c>
      <c r="B50" s="386">
        <v>1974</v>
      </c>
      <c r="C50" s="79">
        <v>1258</v>
      </c>
      <c r="D50" s="371"/>
      <c r="E50" s="371"/>
      <c r="F50" s="371"/>
      <c r="G50" s="371"/>
    </row>
    <row r="51" spans="1:7" x14ac:dyDescent="0.2">
      <c r="A51" s="17" t="s">
        <v>271</v>
      </c>
      <c r="B51" s="386">
        <v>12089</v>
      </c>
      <c r="C51" s="79">
        <v>4028</v>
      </c>
      <c r="D51" s="371"/>
      <c r="E51" s="371"/>
      <c r="F51" s="371"/>
      <c r="G51" s="371"/>
    </row>
    <row r="52" spans="1:7" x14ac:dyDescent="0.2">
      <c r="A52" s="387" t="s">
        <v>151</v>
      </c>
      <c r="B52" s="388">
        <v>16.329999999999998</v>
      </c>
      <c r="C52" s="387">
        <v>31.24</v>
      </c>
      <c r="D52" s="371"/>
      <c r="E52" s="371"/>
      <c r="F52" s="371"/>
      <c r="G52" s="371"/>
    </row>
    <row r="53" spans="1:7" x14ac:dyDescent="0.2">
      <c r="A53" s="371"/>
      <c r="B53" s="371"/>
      <c r="C53" s="371"/>
      <c r="D53" s="371"/>
      <c r="E53" s="371"/>
      <c r="F53" s="371"/>
      <c r="G53" s="371"/>
    </row>
    <row r="54" spans="1:7" x14ac:dyDescent="0.2">
      <c r="A54" s="371"/>
      <c r="B54" s="371"/>
      <c r="C54" s="371"/>
      <c r="D54" s="371"/>
      <c r="E54" s="371"/>
      <c r="F54" s="371"/>
    </row>
  </sheetData>
  <mergeCells count="3">
    <mergeCell ref="B39:C39"/>
    <mergeCell ref="D39:E39"/>
    <mergeCell ref="B49:C49"/>
  </mergeCells>
  <pageMargins left="0.74803149606299213" right="0.74803149606299213" top="0.98425196850393704" bottom="0.98425196850393704" header="0.51181102362204722" footer="0.51181102362204722"/>
  <pageSetup paperSize="9" scale="80" fitToHeight="2" orientation="portrait" r:id="rId1"/>
  <headerFooter alignWithMargins="0">
    <oddFooter>&amp;R&amp;A</oddFooter>
  </headerFooter>
  <colBreaks count="1" manualBreakCount="1">
    <brk id="5" max="1048575" man="1"/>
  </col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zoomScaleNormal="100" workbookViewId="0">
      <selection activeCell="B7" sqref="B7"/>
    </sheetView>
  </sheetViews>
  <sheetFormatPr baseColWidth="10" defaultColWidth="11" defaultRowHeight="12" x14ac:dyDescent="0.2"/>
  <cols>
    <col min="1" max="1" width="32.75" style="228" bestFit="1" customWidth="1"/>
    <col min="2" max="2" width="11.875" style="228" bestFit="1" customWidth="1"/>
    <col min="3" max="3" width="11.125" style="228" bestFit="1" customWidth="1"/>
    <col min="4" max="4" width="11.875" style="228" bestFit="1" customWidth="1"/>
    <col min="5" max="5" width="11.125" style="228" bestFit="1" customWidth="1"/>
    <col min="6" max="16384" width="11" style="228"/>
  </cols>
  <sheetData>
    <row r="1" spans="1:7" x14ac:dyDescent="0.2">
      <c r="A1" s="227" t="s">
        <v>696</v>
      </c>
      <c r="B1" s="229"/>
      <c r="C1" s="229"/>
      <c r="E1" s="371"/>
      <c r="G1" s="21"/>
    </row>
    <row r="2" spans="1:7" x14ac:dyDescent="0.2">
      <c r="E2" s="371"/>
      <c r="G2" s="21"/>
    </row>
    <row r="3" spans="1:7" ht="12.75" customHeight="1" x14ac:dyDescent="0.2">
      <c r="A3" s="231"/>
      <c r="B3" s="234"/>
      <c r="C3" s="232"/>
      <c r="D3" s="232"/>
    </row>
    <row r="4" spans="1:7" ht="12" customHeight="1" x14ac:dyDescent="0.2">
      <c r="B4" s="492" t="s">
        <v>689</v>
      </c>
      <c r="C4" s="492" t="s">
        <v>690</v>
      </c>
      <c r="D4" s="492" t="s">
        <v>689</v>
      </c>
      <c r="E4" s="492" t="s">
        <v>690</v>
      </c>
    </row>
    <row r="5" spans="1:7" ht="12" customHeight="1" thickBot="1" x14ac:dyDescent="0.25">
      <c r="A5" s="491" t="s">
        <v>685</v>
      </c>
      <c r="B5" s="491">
        <v>2015</v>
      </c>
      <c r="C5" s="490">
        <v>2015</v>
      </c>
      <c r="D5" s="490" t="s">
        <v>747</v>
      </c>
      <c r="E5" s="490" t="s">
        <v>747</v>
      </c>
    </row>
    <row r="6" spans="1:7" ht="12.95" customHeight="1" thickTop="1" x14ac:dyDescent="0.2">
      <c r="A6" s="493" t="s">
        <v>688</v>
      </c>
      <c r="B6" s="494">
        <v>0.2</v>
      </c>
      <c r="C6" s="495">
        <v>1.9E-2</v>
      </c>
      <c r="D6" s="494">
        <v>0.2</v>
      </c>
      <c r="E6" s="495">
        <v>0.04</v>
      </c>
    </row>
    <row r="7" spans="1:7" ht="12.95" customHeight="1" x14ac:dyDescent="0.2">
      <c r="A7" s="496" t="s">
        <v>137</v>
      </c>
      <c r="B7" s="497">
        <v>0</v>
      </c>
      <c r="C7" s="495">
        <v>0</v>
      </c>
      <c r="D7" s="498">
        <v>0.17499999999999999</v>
      </c>
      <c r="E7" s="498">
        <v>8.3000000000000004E-2</v>
      </c>
    </row>
    <row r="8" spans="1:7" ht="12.95" customHeight="1" x14ac:dyDescent="0.2">
      <c r="A8" s="496" t="s">
        <v>23</v>
      </c>
      <c r="B8" s="497">
        <v>0.55300000000000005</v>
      </c>
      <c r="C8" s="495">
        <v>0.40200000000000002</v>
      </c>
      <c r="D8" s="498">
        <v>0.56200000000000006</v>
      </c>
      <c r="E8" s="498">
        <v>0.27100000000000002</v>
      </c>
    </row>
    <row r="10" spans="1:7" x14ac:dyDescent="0.2">
      <c r="A10" s="228" t="s">
        <v>850</v>
      </c>
    </row>
    <row r="13" spans="1:7" x14ac:dyDescent="0.2">
      <c r="A13" s="227" t="s">
        <v>852</v>
      </c>
      <c r="B13" s="229"/>
      <c r="C13" s="229"/>
      <c r="E13" s="371"/>
    </row>
    <row r="14" spans="1:7" x14ac:dyDescent="0.2">
      <c r="E14" s="371"/>
    </row>
    <row r="15" spans="1:7" x14ac:dyDescent="0.2">
      <c r="A15" s="231"/>
      <c r="B15" s="234"/>
      <c r="C15" s="232"/>
      <c r="D15" s="232"/>
    </row>
    <row r="16" spans="1:7" x14ac:dyDescent="0.2">
      <c r="B16" s="492" t="s">
        <v>689</v>
      </c>
      <c r="C16" s="492" t="s">
        <v>690</v>
      </c>
      <c r="D16" s="492" t="s">
        <v>689</v>
      </c>
      <c r="E16" s="492" t="s">
        <v>690</v>
      </c>
    </row>
    <row r="17" spans="1:5" ht="12.75" thickBot="1" x14ac:dyDescent="0.25">
      <c r="A17" s="491" t="s">
        <v>685</v>
      </c>
      <c r="B17" s="491">
        <v>2015</v>
      </c>
      <c r="C17" s="490">
        <v>2015</v>
      </c>
      <c r="D17" s="490" t="s">
        <v>747</v>
      </c>
      <c r="E17" s="490" t="s">
        <v>747</v>
      </c>
    </row>
    <row r="18" spans="1:5" ht="12.95" customHeight="1" thickTop="1" x14ac:dyDescent="0.2">
      <c r="A18" s="493" t="s">
        <v>688</v>
      </c>
      <c r="B18" s="494">
        <v>0.2</v>
      </c>
      <c r="C18" s="495">
        <v>1.2999999999999999E-2</v>
      </c>
      <c r="D18" s="494">
        <v>0.2</v>
      </c>
      <c r="E18" s="495">
        <v>3.4000000000000002E-2</v>
      </c>
    </row>
    <row r="19" spans="1:5" ht="12.95" customHeight="1" x14ac:dyDescent="0.2">
      <c r="A19" s="496" t="s">
        <v>137</v>
      </c>
      <c r="B19" s="497">
        <v>0</v>
      </c>
      <c r="C19" s="495">
        <v>0</v>
      </c>
      <c r="D19" s="498">
        <v>0.161</v>
      </c>
      <c r="E19" s="498">
        <v>2.5999999999999999E-2</v>
      </c>
    </row>
    <row r="20" spans="1:5" ht="12.95" customHeight="1" x14ac:dyDescent="0.2">
      <c r="A20" s="496" t="s">
        <v>23</v>
      </c>
      <c r="B20" s="497">
        <v>0.29699999999999999</v>
      </c>
      <c r="C20" s="495">
        <v>0.13900000000000001</v>
      </c>
      <c r="D20" s="498">
        <v>0.42599999999999999</v>
      </c>
      <c r="E20" s="498">
        <v>0.14499999999999999</v>
      </c>
    </row>
    <row r="22" spans="1:5" x14ac:dyDescent="0.2">
      <c r="A22" s="228" t="s">
        <v>854</v>
      </c>
    </row>
    <row r="24" spans="1:5" x14ac:dyDescent="0.2">
      <c r="A24" s="228" t="s">
        <v>851</v>
      </c>
    </row>
  </sheetData>
  <pageMargins left="0.78740157480314965" right="0.78740157480314965" top="0.98425196850393704" bottom="0.98425196850393704" header="0.51181102362204722" footer="0.51181102362204722"/>
  <pageSetup paperSize="9" scale="99" orientation="portrait" r:id="rId1"/>
  <headerFooter alignWithMargins="0">
    <oddFooter>&amp;R&amp;A</oddFooter>
  </headerFooter>
  <rowBreaks count="1" manualBreakCount="1">
    <brk id="36" max="16383" man="1"/>
  </row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election activeCell="A2" sqref="A2"/>
    </sheetView>
  </sheetViews>
  <sheetFormatPr baseColWidth="10" defaultRowHeight="12" x14ac:dyDescent="0.2"/>
  <cols>
    <col min="1" max="3" width="11" style="35"/>
    <col min="4" max="4" width="5.125" style="35" customWidth="1"/>
    <col min="5" max="16384" width="11" style="35"/>
  </cols>
  <sheetData>
    <row r="1" spans="1:7" x14ac:dyDescent="0.2">
      <c r="A1" s="227" t="s">
        <v>866</v>
      </c>
      <c r="B1" s="228"/>
      <c r="C1" s="229"/>
      <c r="D1" s="228"/>
      <c r="E1" s="228"/>
    </row>
    <row r="2" spans="1:7" x14ac:dyDescent="0.2">
      <c r="A2" s="228"/>
      <c r="B2" s="228"/>
      <c r="C2" s="228"/>
      <c r="D2" s="228"/>
      <c r="E2" s="228"/>
    </row>
    <row r="3" spans="1:7" x14ac:dyDescent="0.2">
      <c r="A3" s="617" t="s">
        <v>863</v>
      </c>
      <c r="E3" s="617" t="s">
        <v>23</v>
      </c>
    </row>
    <row r="5" spans="1:7" ht="12.75" thickBot="1" x14ac:dyDescent="0.25">
      <c r="A5" s="618" t="s">
        <v>845</v>
      </c>
      <c r="B5" s="620" t="s">
        <v>864</v>
      </c>
      <c r="C5" s="620" t="s">
        <v>865</v>
      </c>
      <c r="E5" s="618" t="s">
        <v>845</v>
      </c>
      <c r="F5" s="620" t="s">
        <v>864</v>
      </c>
      <c r="G5" s="620" t="s">
        <v>865</v>
      </c>
    </row>
    <row r="6" spans="1:7" ht="13.5" customHeight="1" thickTop="1" x14ac:dyDescent="0.2">
      <c r="A6" s="600">
        <v>2014</v>
      </c>
      <c r="B6" s="619">
        <v>1.1648283268533301E-3</v>
      </c>
      <c r="C6" s="619">
        <v>9.9682613146187738E-5</v>
      </c>
      <c r="E6" s="600">
        <v>2014</v>
      </c>
      <c r="F6" s="619">
        <v>8.9022707330347218E-3</v>
      </c>
      <c r="G6" s="619">
        <v>2.4536680586075511E-3</v>
      </c>
    </row>
    <row r="7" spans="1:7" ht="13.5" customHeight="1" x14ac:dyDescent="0.2">
      <c r="A7" s="600">
        <v>2015</v>
      </c>
      <c r="B7" s="619">
        <v>2.1215161002105074E-3</v>
      </c>
      <c r="C7" s="619">
        <v>1.1496828079295341E-4</v>
      </c>
      <c r="E7" s="600">
        <v>2015</v>
      </c>
      <c r="F7" s="619">
        <v>9.5206448159855326E-3</v>
      </c>
      <c r="G7" s="619">
        <v>3.5527250002808752E-3</v>
      </c>
    </row>
    <row r="8" spans="1:7" ht="13.5" customHeight="1" x14ac:dyDescent="0.2">
      <c r="A8" s="600">
        <v>2016</v>
      </c>
      <c r="B8" s="619">
        <v>2.6046155958987256E-3</v>
      </c>
      <c r="C8" s="619">
        <v>2.0755123769366634E-4</v>
      </c>
      <c r="E8" s="600">
        <v>2016</v>
      </c>
      <c r="F8" s="619">
        <v>1.1141431882119536E-2</v>
      </c>
      <c r="G8" s="619">
        <v>7.7699736334275677E-3</v>
      </c>
    </row>
  </sheetData>
  <pageMargins left="0.7" right="0.7" top="0.75" bottom="0.75" header="0.3" footer="0.3"/>
  <pageSetup paperSize="9" orientation="portrait" verticalDpi="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7">
    <pageSetUpPr fitToPage="1"/>
  </sheetPr>
  <dimension ref="A1:M21"/>
  <sheetViews>
    <sheetView showGridLines="0" zoomScaleNormal="100" workbookViewId="0"/>
  </sheetViews>
  <sheetFormatPr baseColWidth="10" defaultColWidth="11" defaultRowHeight="12" x14ac:dyDescent="0.2"/>
  <cols>
    <col min="1" max="1" width="21.25" style="21" customWidth="1"/>
    <col min="2" max="2" width="9.875" style="21" customWidth="1"/>
    <col min="3" max="3" width="14.125" style="21" customWidth="1"/>
    <col min="4" max="4" width="11.125" style="21" customWidth="1"/>
    <col min="5" max="5" width="2.125" style="21" customWidth="1"/>
    <col min="6" max="6" width="15.125" style="21" customWidth="1"/>
    <col min="7" max="7" width="11.125" style="21" customWidth="1"/>
    <col min="8" max="8" width="2.125" style="21" customWidth="1"/>
    <col min="9" max="9" width="15.625" style="21" customWidth="1"/>
    <col min="10" max="11" width="16.125" style="21" customWidth="1"/>
    <col min="12" max="12" width="11" style="21" customWidth="1"/>
    <col min="13" max="16384" width="11" style="21"/>
  </cols>
  <sheetData>
    <row r="1" spans="1:13" x14ac:dyDescent="0.2">
      <c r="A1" s="84" t="s">
        <v>752</v>
      </c>
      <c r="F1" s="17"/>
      <c r="G1" s="17"/>
      <c r="H1" s="17"/>
      <c r="I1" s="17"/>
    </row>
    <row r="3" spans="1:13" x14ac:dyDescent="0.2">
      <c r="A3" s="235"/>
    </row>
    <row r="4" spans="1:13" ht="12.75" x14ac:dyDescent="0.2">
      <c r="A4" s="236"/>
      <c r="C4" s="646">
        <v>2016</v>
      </c>
      <c r="D4" s="647"/>
      <c r="E4" s="237"/>
      <c r="F4" s="648">
        <v>2015</v>
      </c>
      <c r="G4" s="647"/>
    </row>
    <row r="5" spans="1:13" ht="39" thickBot="1" x14ac:dyDescent="0.25">
      <c r="A5" s="645" t="s">
        <v>164</v>
      </c>
      <c r="B5" s="645"/>
      <c r="C5" s="88" t="s">
        <v>163</v>
      </c>
      <c r="D5" s="209" t="s">
        <v>204</v>
      </c>
      <c r="E5" s="209"/>
      <c r="F5" s="238" t="s">
        <v>163</v>
      </c>
      <c r="G5" s="239" t="s">
        <v>205</v>
      </c>
      <c r="H5" s="1"/>
      <c r="L5" s="240"/>
      <c r="M5" s="240"/>
    </row>
    <row r="6" spans="1:13" s="371" customFormat="1" x14ac:dyDescent="0.2">
      <c r="A6" s="546" t="s">
        <v>756</v>
      </c>
      <c r="B6" s="546"/>
      <c r="C6" s="70"/>
      <c r="D6" s="547"/>
      <c r="E6" s="547"/>
      <c r="F6" s="529"/>
      <c r="G6" s="530"/>
      <c r="H6" s="17"/>
      <c r="L6" s="240"/>
      <c r="M6" s="240"/>
    </row>
    <row r="7" spans="1:13" s="371" customFormat="1" x14ac:dyDescent="0.2">
      <c r="A7" s="66" t="s">
        <v>108</v>
      </c>
      <c r="B7" s="66"/>
      <c r="C7" s="210">
        <v>33738</v>
      </c>
      <c r="D7" s="241">
        <v>0.53</v>
      </c>
      <c r="E7" s="530"/>
      <c r="F7" s="210">
        <v>38057</v>
      </c>
      <c r="G7" s="241">
        <v>0.5</v>
      </c>
      <c r="H7" s="17"/>
      <c r="L7" s="240"/>
      <c r="M7" s="240"/>
    </row>
    <row r="8" spans="1:13" s="371" customFormat="1" x14ac:dyDescent="0.2">
      <c r="A8" s="66" t="s">
        <v>305</v>
      </c>
      <c r="B8" s="66"/>
      <c r="C8" s="210">
        <v>27353</v>
      </c>
      <c r="D8" s="241">
        <v>0.18</v>
      </c>
      <c r="E8" s="530"/>
      <c r="F8" s="210">
        <v>27604</v>
      </c>
      <c r="G8" s="241">
        <v>0.14000000000000001</v>
      </c>
      <c r="H8" s="17"/>
      <c r="L8" s="240"/>
      <c r="M8" s="240"/>
    </row>
    <row r="9" spans="1:13" s="371" customFormat="1" x14ac:dyDescent="0.2">
      <c r="A9" s="531" t="s">
        <v>107</v>
      </c>
      <c r="B9" s="531"/>
      <c r="C9" s="533">
        <v>11308</v>
      </c>
      <c r="D9" s="532">
        <v>0.05</v>
      </c>
      <c r="E9" s="533"/>
      <c r="F9" s="533">
        <v>11775</v>
      </c>
      <c r="G9" s="532">
        <v>0.04</v>
      </c>
      <c r="H9" s="24"/>
      <c r="L9" s="240"/>
      <c r="M9" s="240"/>
    </row>
    <row r="10" spans="1:13" x14ac:dyDescent="0.2">
      <c r="A10" s="111" t="s">
        <v>24</v>
      </c>
      <c r="B10" s="68"/>
      <c r="C10" s="68"/>
      <c r="D10" s="581"/>
      <c r="E10" s="68"/>
      <c r="F10" s="68"/>
      <c r="G10" s="68"/>
      <c r="L10" s="242"/>
    </row>
    <row r="11" spans="1:13" x14ac:dyDescent="0.2">
      <c r="A11" s="73" t="s">
        <v>95</v>
      </c>
      <c r="B11" s="73"/>
      <c r="C11" s="210">
        <v>128013</v>
      </c>
      <c r="D11" s="241">
        <v>0.87</v>
      </c>
      <c r="E11" s="241"/>
      <c r="F11" s="210">
        <v>128069</v>
      </c>
      <c r="G11" s="241">
        <v>0.87</v>
      </c>
      <c r="L11" s="242"/>
    </row>
    <row r="12" spans="1:13" x14ac:dyDescent="0.2">
      <c r="A12" s="73" t="s">
        <v>63</v>
      </c>
      <c r="B12" s="68"/>
      <c r="C12" s="210">
        <v>5563</v>
      </c>
      <c r="D12" s="241">
        <v>0.85</v>
      </c>
      <c r="E12" s="241"/>
      <c r="F12" s="210">
        <v>5739</v>
      </c>
      <c r="G12" s="241">
        <v>0.84</v>
      </c>
      <c r="L12" s="242"/>
    </row>
    <row r="13" spans="1:13" ht="12" customHeight="1" x14ac:dyDescent="0.2">
      <c r="A13" s="73" t="s">
        <v>96</v>
      </c>
      <c r="B13" s="68"/>
      <c r="C13" s="210">
        <v>4666</v>
      </c>
      <c r="D13" s="241">
        <v>0.03</v>
      </c>
      <c r="E13" s="233" t="s">
        <v>98</v>
      </c>
      <c r="F13" s="210">
        <f>1688+383</f>
        <v>2071</v>
      </c>
      <c r="G13" s="241">
        <v>0.05</v>
      </c>
      <c r="H13" s="233" t="s">
        <v>98</v>
      </c>
      <c r="L13" s="242"/>
    </row>
    <row r="14" spans="1:13" x14ac:dyDescent="0.2">
      <c r="A14" s="112" t="s">
        <v>94</v>
      </c>
      <c r="B14" s="243"/>
      <c r="C14" s="244">
        <f>SUM(C7:C13)</f>
        <v>210641</v>
      </c>
      <c r="D14" s="245"/>
      <c r="E14" s="245"/>
      <c r="F14" s="245">
        <f>SUM(F7:F13)</f>
        <v>213315</v>
      </c>
      <c r="G14" s="246"/>
      <c r="H14" s="247"/>
      <c r="L14" s="79"/>
    </row>
    <row r="15" spans="1:13" ht="13.5" customHeight="1" x14ac:dyDescent="0.2">
      <c r="A15" s="248"/>
      <c r="B15" s="248"/>
      <c r="C15" s="249"/>
      <c r="D15" s="250"/>
      <c r="E15" s="250"/>
      <c r="F15" s="250"/>
      <c r="G15" s="250"/>
      <c r="H15" s="250"/>
      <c r="I15" s="250"/>
      <c r="J15" s="250"/>
      <c r="K15" s="250"/>
    </row>
    <row r="17" spans="1:1" ht="14.25" x14ac:dyDescent="0.2">
      <c r="A17" s="21" t="s">
        <v>206</v>
      </c>
    </row>
    <row r="18" spans="1:1" ht="14.25" x14ac:dyDescent="0.2">
      <c r="A18" s="21" t="s">
        <v>207</v>
      </c>
    </row>
    <row r="19" spans="1:1" x14ac:dyDescent="0.2">
      <c r="A19" s="21" t="s">
        <v>97</v>
      </c>
    </row>
    <row r="21" spans="1:1" x14ac:dyDescent="0.2">
      <c r="A21" s="21" t="s">
        <v>745</v>
      </c>
    </row>
  </sheetData>
  <mergeCells count="3">
    <mergeCell ref="A5:B5"/>
    <mergeCell ref="C4:D4"/>
    <mergeCell ref="F4:G4"/>
  </mergeCells>
  <phoneticPr fontId="3" type="noConversion"/>
  <pageMargins left="0.74803149606299213" right="0.74803149606299213" top="0.98425196850393704" bottom="0.98425196850393704" header="0.51181102362204722" footer="0.51181102362204722"/>
  <pageSetup paperSize="9" scale="74" orientation="portrait" r:id="rId1"/>
  <headerFooter alignWithMargins="0">
    <oddFooter>&amp;R&amp;A</oddFooter>
  </headerFooter>
  <rowBreaks count="1" manualBreakCount="1">
    <brk id="47" max="16383" man="1"/>
  </rowBreaks>
  <colBreaks count="1" manualBreakCount="1">
    <brk id="1" max="1048575"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5">
    <pageSetUpPr fitToPage="1"/>
  </sheetPr>
  <dimension ref="A1:K20"/>
  <sheetViews>
    <sheetView zoomScaleNormal="100" workbookViewId="0">
      <selection activeCell="F1" sqref="F1"/>
    </sheetView>
  </sheetViews>
  <sheetFormatPr baseColWidth="10" defaultColWidth="11" defaultRowHeight="12" x14ac:dyDescent="0.2"/>
  <cols>
    <col min="1" max="1" width="20" style="21" customWidth="1"/>
    <col min="2" max="2" width="14.75" style="21" customWidth="1"/>
    <col min="3" max="3" width="10.25" style="21" customWidth="1"/>
    <col min="4" max="4" width="11.875" style="21" customWidth="1"/>
    <col min="5" max="5" width="10.375" style="21" customWidth="1"/>
    <col min="6" max="6" width="11.875" style="21" customWidth="1"/>
    <col min="7" max="7" width="9.875" style="21" bestFit="1" customWidth="1"/>
    <col min="8" max="8" width="11.375" style="21" customWidth="1"/>
    <col min="9" max="9" width="9.375" style="21" customWidth="1"/>
    <col min="10" max="16384" width="11" style="21"/>
  </cols>
  <sheetData>
    <row r="1" spans="1:11" x14ac:dyDescent="0.2">
      <c r="A1" s="84" t="s">
        <v>199</v>
      </c>
      <c r="B1" s="212"/>
      <c r="C1" s="212"/>
      <c r="D1" s="212"/>
      <c r="E1" s="212"/>
      <c r="F1" s="212"/>
      <c r="G1" s="212"/>
      <c r="H1" s="212"/>
      <c r="I1" s="212"/>
    </row>
    <row r="2" spans="1:11" x14ac:dyDescent="0.2">
      <c r="B2" s="17"/>
      <c r="C2" s="17"/>
      <c r="D2" s="17"/>
      <c r="E2" s="17"/>
      <c r="F2" s="17"/>
      <c r="G2" s="17"/>
      <c r="H2" s="17"/>
      <c r="I2" s="17"/>
    </row>
    <row r="3" spans="1:11" ht="24.75" thickBot="1" x14ac:dyDescent="0.25">
      <c r="A3" s="653" t="s">
        <v>138</v>
      </c>
      <c r="B3" s="653"/>
      <c r="C3" s="251" t="s">
        <v>832</v>
      </c>
      <c r="D3" s="171" t="s">
        <v>833</v>
      </c>
      <c r="E3" s="251" t="s">
        <v>727</v>
      </c>
      <c r="F3" s="335" t="s">
        <v>728</v>
      </c>
      <c r="G3" s="251" t="s">
        <v>281</v>
      </c>
      <c r="H3" s="335" t="s">
        <v>282</v>
      </c>
      <c r="I3" s="251" t="s">
        <v>228</v>
      </c>
    </row>
    <row r="4" spans="1:11" ht="12" customHeight="1" x14ac:dyDescent="0.2">
      <c r="A4" s="654" t="s">
        <v>81</v>
      </c>
      <c r="B4" s="654"/>
      <c r="C4" s="169">
        <f>SUM(C5:C7)</f>
        <v>138242</v>
      </c>
      <c r="D4" s="252">
        <f>(C4-E4)/E4</f>
        <v>1.7390472405596154E-2</v>
      </c>
      <c r="E4" s="172">
        <f>SUM(E5:E7)</f>
        <v>135879</v>
      </c>
      <c r="F4" s="343">
        <f>(E4-G4)/G4</f>
        <v>7.0992811652689322E-2</v>
      </c>
      <c r="G4" s="172">
        <v>126872</v>
      </c>
      <c r="H4" s="343">
        <f>(G4-I4)/I4</f>
        <v>6.8054012189783478E-2</v>
      </c>
      <c r="I4" s="172">
        <v>118788</v>
      </c>
      <c r="K4" s="27"/>
    </row>
    <row r="5" spans="1:11" ht="12" customHeight="1" x14ac:dyDescent="0.2">
      <c r="A5" s="655" t="s">
        <v>82</v>
      </c>
      <c r="B5" s="656"/>
      <c r="C5" s="250">
        <v>5563</v>
      </c>
      <c r="D5" s="252">
        <f t="shared" ref="D5:H8" si="0">(C5-E5)/E5</f>
        <v>-3.0667363652204217E-2</v>
      </c>
      <c r="E5" s="195">
        <v>5739</v>
      </c>
      <c r="F5" s="343">
        <f t="shared" si="0"/>
        <v>-1.1199172984148863E-2</v>
      </c>
      <c r="G5" s="195">
        <v>5804</v>
      </c>
      <c r="H5" s="343">
        <f t="shared" si="0"/>
        <v>2.7074854008140151E-2</v>
      </c>
      <c r="I5" s="195">
        <v>5651</v>
      </c>
      <c r="K5" s="27"/>
    </row>
    <row r="6" spans="1:11" ht="12" customHeight="1" x14ac:dyDescent="0.2">
      <c r="A6" s="655" t="s">
        <v>167</v>
      </c>
      <c r="B6" s="656"/>
      <c r="C6" s="250">
        <v>128013</v>
      </c>
      <c r="D6" s="252">
        <f>(C6-E6)/E6</f>
        <v>-4.3726428722017037E-4</v>
      </c>
      <c r="E6" s="195">
        <v>128069</v>
      </c>
      <c r="F6" s="343">
        <f>(E6-G6)/G6</f>
        <v>7.4674834270370055E-2</v>
      </c>
      <c r="G6" s="195">
        <v>119170</v>
      </c>
      <c r="H6" s="343">
        <f>(G6-I6)/I6</f>
        <v>7.1537756037908892E-2</v>
      </c>
      <c r="I6" s="195">
        <v>111214</v>
      </c>
    </row>
    <row r="7" spans="1:11" ht="12" customHeight="1" x14ac:dyDescent="0.2">
      <c r="A7" s="655" t="s">
        <v>168</v>
      </c>
      <c r="B7" s="656"/>
      <c r="C7" s="250">
        <v>4666</v>
      </c>
      <c r="D7" s="252">
        <f t="shared" si="0"/>
        <v>1.2530178657653308</v>
      </c>
      <c r="E7" s="195">
        <f>383+1688</f>
        <v>2071</v>
      </c>
      <c r="F7" s="343">
        <f t="shared" si="0"/>
        <v>9.114857744994731E-2</v>
      </c>
      <c r="G7" s="195">
        <v>1898</v>
      </c>
      <c r="H7" s="343">
        <f t="shared" si="0"/>
        <v>-1.3000520020800831E-2</v>
      </c>
      <c r="I7" s="195">
        <v>1923</v>
      </c>
    </row>
    <row r="8" spans="1:11" ht="12" customHeight="1" x14ac:dyDescent="0.2">
      <c r="A8" s="657" t="s">
        <v>108</v>
      </c>
      <c r="B8" s="657"/>
      <c r="C8" s="250">
        <v>33738</v>
      </c>
      <c r="D8" s="252">
        <f t="shared" si="0"/>
        <v>-0.11348766324197913</v>
      </c>
      <c r="E8" s="195">
        <v>38057</v>
      </c>
      <c r="F8" s="343">
        <f t="shared" si="0"/>
        <v>-5.314358221580872E-2</v>
      </c>
      <c r="G8" s="195">
        <v>40193</v>
      </c>
      <c r="H8" s="343">
        <f t="shared" si="0"/>
        <v>0.18086200311425801</v>
      </c>
      <c r="I8" s="195">
        <v>34037</v>
      </c>
    </row>
    <row r="9" spans="1:11" s="371" customFormat="1" ht="12" customHeight="1" x14ac:dyDescent="0.2">
      <c r="A9" s="408" t="s">
        <v>312</v>
      </c>
      <c r="B9" s="408"/>
      <c r="C9" s="250">
        <v>27353</v>
      </c>
      <c r="D9" s="252">
        <f>(C9-E9)/E9</f>
        <v>-9.0928850891175191E-3</v>
      </c>
      <c r="E9" s="195">
        <v>27604</v>
      </c>
      <c r="F9" s="343">
        <f>(E9-G9)/G9</f>
        <v>4.3274500170074455E-2</v>
      </c>
      <c r="G9" s="195">
        <v>26459</v>
      </c>
      <c r="H9" s="343">
        <f>(G9+G10-I10)/I10</f>
        <v>7.5249612039937921E-2</v>
      </c>
      <c r="I9" s="195"/>
    </row>
    <row r="10" spans="1:11" x14ac:dyDescent="0.2">
      <c r="A10" s="654" t="s">
        <v>169</v>
      </c>
      <c r="B10" s="654"/>
      <c r="C10" s="253">
        <v>11308</v>
      </c>
      <c r="D10" s="252">
        <f>(C10-E10)/E10</f>
        <v>-3.9660297239915071E-2</v>
      </c>
      <c r="E10" s="344">
        <v>11775</v>
      </c>
      <c r="F10" s="343">
        <f>(E10-G10)/G10</f>
        <v>0.14721356196414653</v>
      </c>
      <c r="G10" s="344">
        <v>10264</v>
      </c>
      <c r="H10" s="343"/>
      <c r="I10" s="344">
        <v>34153</v>
      </c>
    </row>
    <row r="11" spans="1:11" x14ac:dyDescent="0.2">
      <c r="A11" s="94" t="s">
        <v>7</v>
      </c>
      <c r="B11" s="247"/>
      <c r="C11" s="219">
        <f>C4+C8+C9+C10</f>
        <v>210641</v>
      </c>
      <c r="D11" s="254">
        <f>(C11-E11)/E11</f>
        <v>-1.253545226542906E-2</v>
      </c>
      <c r="E11" s="219">
        <f>E4+E8+E9+E10</f>
        <v>213315</v>
      </c>
      <c r="F11" s="254">
        <f>(E11-G11)/G11</f>
        <v>4.6749563271635229E-2</v>
      </c>
      <c r="G11" s="219">
        <f>G4+G8+G9+G10</f>
        <v>203788</v>
      </c>
      <c r="H11" s="254">
        <f>(G11-I11)/I11</f>
        <v>8.9903625025404055E-2</v>
      </c>
      <c r="I11" s="219">
        <f>I4+I8+I10</f>
        <v>186978</v>
      </c>
    </row>
    <row r="12" spans="1:11" x14ac:dyDescent="0.2">
      <c r="A12" s="65"/>
      <c r="B12" s="65"/>
      <c r="C12" s="65"/>
      <c r="D12" s="65"/>
      <c r="E12" s="249"/>
      <c r="F12" s="65"/>
      <c r="G12" s="255"/>
      <c r="H12" s="256"/>
      <c r="I12" s="255"/>
    </row>
    <row r="13" spans="1:11" x14ac:dyDescent="0.2">
      <c r="A13" s="651" t="s">
        <v>653</v>
      </c>
      <c r="B13" s="652"/>
      <c r="C13" s="652"/>
      <c r="D13" s="652"/>
      <c r="E13" s="652"/>
      <c r="F13" s="652"/>
      <c r="G13" s="652"/>
      <c r="H13" s="652"/>
      <c r="I13" s="652"/>
    </row>
    <row r="14" spans="1:11" x14ac:dyDescent="0.2">
      <c r="A14" s="414" t="s">
        <v>654</v>
      </c>
      <c r="B14" s="414"/>
      <c r="C14" s="414"/>
      <c r="D14" s="414"/>
      <c r="E14" s="414"/>
      <c r="F14" s="414"/>
      <c r="G14" s="414"/>
      <c r="H14" s="414"/>
      <c r="I14" s="414"/>
    </row>
    <row r="16" spans="1:11" x14ac:dyDescent="0.2">
      <c r="A16" s="649"/>
      <c r="B16" s="650"/>
      <c r="C16" s="650"/>
      <c r="D16" s="650"/>
      <c r="E16" s="650"/>
      <c r="F16" s="650"/>
      <c r="G16" s="650"/>
      <c r="H16" s="650"/>
      <c r="I16" s="650"/>
    </row>
    <row r="17" spans="3:9" x14ac:dyDescent="0.2">
      <c r="C17" s="280"/>
      <c r="D17" s="165"/>
      <c r="E17" s="280"/>
      <c r="F17" s="165"/>
      <c r="G17" s="280"/>
      <c r="H17" s="165"/>
      <c r="I17" s="280"/>
    </row>
    <row r="18" spans="3:9" x14ac:dyDescent="0.2">
      <c r="C18" s="280"/>
      <c r="D18" s="165"/>
      <c r="E18" s="280"/>
      <c r="F18" s="165"/>
      <c r="G18" s="280"/>
      <c r="H18" s="165"/>
      <c r="I18" s="280"/>
    </row>
    <row r="19" spans="3:9" x14ac:dyDescent="0.2">
      <c r="C19" s="280"/>
      <c r="D19" s="165"/>
      <c r="E19" s="280"/>
      <c r="F19" s="165"/>
      <c r="G19" s="280"/>
      <c r="H19" s="165"/>
      <c r="I19" s="280"/>
    </row>
    <row r="20" spans="3:9" x14ac:dyDescent="0.2">
      <c r="C20" s="280"/>
      <c r="D20" s="165"/>
      <c r="E20" s="280"/>
      <c r="F20" s="165"/>
      <c r="G20" s="280"/>
      <c r="H20" s="165"/>
      <c r="I20" s="280"/>
    </row>
  </sheetData>
  <mergeCells count="9">
    <mergeCell ref="A16:I16"/>
    <mergeCell ref="A13:I13"/>
    <mergeCell ref="A3:B3"/>
    <mergeCell ref="A4:B4"/>
    <mergeCell ref="A5:B5"/>
    <mergeCell ref="A6:B6"/>
    <mergeCell ref="A7:B7"/>
    <mergeCell ref="A8:B8"/>
    <mergeCell ref="A10:B10"/>
  </mergeCells>
  <phoneticPr fontId="3" type="noConversion"/>
  <pageMargins left="0.74803149606299213" right="0.74803149606299213" top="0.98425196850393704" bottom="0.98425196850393704" header="0.51181102362204722" footer="0.51181102362204722"/>
  <pageSetup paperSize="9" scale="72" fitToHeight="0" orientation="portrait" r:id="rId1"/>
  <headerFooter alignWithMargins="0">
    <oddFooter>&amp;R&amp;A</oddFooter>
  </headerFooter>
  <rowBreaks count="1" manualBreakCount="1">
    <brk id="37" max="16383" man="1"/>
  </rowBreaks>
  <colBreaks count="1" manualBreakCount="1">
    <brk id="1" max="1048575" man="1"/>
  </colBreaks>
  <ignoredErrors>
    <ignoredError sqref="C12 C4" formulaRange="1"/>
    <ignoredError sqref="D12:I12" formula="1" formulaRange="1"/>
    <ignoredError sqref="D11:F11 H11 D7:E7 D4:E4 G11" formula="1"/>
  </ignoredError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0">
    <pageSetUpPr fitToPage="1"/>
  </sheetPr>
  <dimension ref="A1:F30"/>
  <sheetViews>
    <sheetView zoomScaleNormal="100" workbookViewId="0">
      <selection activeCell="C1" sqref="C1"/>
    </sheetView>
  </sheetViews>
  <sheetFormatPr baseColWidth="10" defaultColWidth="11" defaultRowHeight="12" x14ac:dyDescent="0.2"/>
  <cols>
    <col min="1" max="1" width="39.75" style="21" customWidth="1"/>
    <col min="2" max="2" width="22.375" style="21" customWidth="1"/>
    <col min="3" max="4" width="10" style="21" customWidth="1"/>
    <col min="5" max="5" width="11" style="21" customWidth="1"/>
    <col min="6" max="16384" width="11" style="21"/>
  </cols>
  <sheetData>
    <row r="1" spans="1:4" x14ac:dyDescent="0.2">
      <c r="A1" s="257" t="s">
        <v>200</v>
      </c>
      <c r="B1" s="258"/>
      <c r="C1" s="212"/>
      <c r="D1" s="17"/>
    </row>
    <row r="2" spans="1:4" x14ac:dyDescent="0.2">
      <c r="A2" s="17"/>
      <c r="B2" s="17"/>
      <c r="C2" s="17"/>
      <c r="D2" s="17"/>
    </row>
    <row r="3" spans="1:4" x14ac:dyDescent="0.2">
      <c r="A3" s="17"/>
      <c r="B3" s="17"/>
    </row>
    <row r="4" spans="1:4" ht="12.75" thickBot="1" x14ac:dyDescent="0.25">
      <c r="A4" s="1"/>
      <c r="B4" s="86" t="s">
        <v>87</v>
      </c>
      <c r="C4" s="2">
        <v>42735</v>
      </c>
      <c r="D4" s="2">
        <v>42369</v>
      </c>
    </row>
    <row r="5" spans="1:4" s="371" customFormat="1" x14ac:dyDescent="0.2">
      <c r="A5" s="259" t="s">
        <v>757</v>
      </c>
      <c r="B5" s="260" t="s">
        <v>828</v>
      </c>
      <c r="C5" s="22">
        <v>32</v>
      </c>
      <c r="D5" s="22">
        <v>24</v>
      </c>
    </row>
    <row r="6" spans="1:4" s="371" customFormat="1" x14ac:dyDescent="0.2">
      <c r="A6" s="17"/>
      <c r="B6" s="17" t="s">
        <v>827</v>
      </c>
      <c r="C6" s="22">
        <v>24</v>
      </c>
      <c r="D6" s="22">
        <v>0</v>
      </c>
    </row>
    <row r="7" spans="1:4" s="371" customFormat="1" x14ac:dyDescent="0.2">
      <c r="A7" s="17"/>
      <c r="B7" s="371" t="s">
        <v>280</v>
      </c>
      <c r="C7" s="389">
        <v>19</v>
      </c>
      <c r="D7" s="389">
        <v>17</v>
      </c>
    </row>
    <row r="8" spans="1:4" x14ac:dyDescent="0.2">
      <c r="B8" s="260" t="s">
        <v>127</v>
      </c>
      <c r="C8" s="22">
        <v>10</v>
      </c>
      <c r="D8" s="22">
        <v>11</v>
      </c>
    </row>
    <row r="9" spans="1:4" x14ac:dyDescent="0.2">
      <c r="A9" s="259"/>
      <c r="B9" s="21" t="s">
        <v>829</v>
      </c>
      <c r="C9" s="21">
        <v>10</v>
      </c>
      <c r="D9" s="21">
        <v>7</v>
      </c>
    </row>
    <row r="10" spans="1:4" s="371" customFormat="1" x14ac:dyDescent="0.2">
      <c r="A10" s="259"/>
      <c r="B10" s="371" t="s">
        <v>729</v>
      </c>
      <c r="C10" s="389">
        <v>9</v>
      </c>
      <c r="D10" s="389">
        <v>11</v>
      </c>
    </row>
    <row r="11" spans="1:4" x14ac:dyDescent="0.2">
      <c r="A11" s="259"/>
      <c r="B11" s="261" t="s">
        <v>89</v>
      </c>
      <c r="C11" s="390">
        <v>57</v>
      </c>
      <c r="D11" s="390">
        <v>70</v>
      </c>
    </row>
    <row r="12" spans="1:4" x14ac:dyDescent="0.2">
      <c r="A12" s="262"/>
      <c r="B12" s="263"/>
      <c r="C12" s="264"/>
      <c r="D12" s="264"/>
    </row>
    <row r="13" spans="1:4" x14ac:dyDescent="0.2">
      <c r="A13" s="265" t="s">
        <v>102</v>
      </c>
      <c r="B13" s="266"/>
      <c r="C13" s="267">
        <f>SUM(C5:C12)</f>
        <v>161</v>
      </c>
      <c r="D13" s="268">
        <f>SUM(D5:D12)</f>
        <v>140</v>
      </c>
    </row>
    <row r="14" spans="1:4" x14ac:dyDescent="0.2">
      <c r="A14" s="259" t="s">
        <v>90</v>
      </c>
      <c r="B14" s="17" t="s">
        <v>771</v>
      </c>
      <c r="C14" s="204">
        <v>127</v>
      </c>
      <c r="D14" s="204">
        <v>0</v>
      </c>
    </row>
    <row r="15" spans="1:4" x14ac:dyDescent="0.2">
      <c r="A15" s="259"/>
      <c r="B15" s="99" t="s">
        <v>743</v>
      </c>
      <c r="C15" s="389">
        <v>0</v>
      </c>
      <c r="D15" s="389">
        <v>146</v>
      </c>
    </row>
    <row r="16" spans="1:4" x14ac:dyDescent="0.2">
      <c r="A16" s="265" t="s">
        <v>136</v>
      </c>
      <c r="B16" s="247"/>
      <c r="C16" s="219">
        <f>SUM(C14:C15)</f>
        <v>127</v>
      </c>
      <c r="D16" s="269">
        <f>SUM(D14:D15)</f>
        <v>146</v>
      </c>
    </row>
    <row r="17" spans="1:6" s="371" customFormat="1" x14ac:dyDescent="0.2">
      <c r="A17" s="259" t="s">
        <v>103</v>
      </c>
      <c r="B17" s="17" t="s">
        <v>731</v>
      </c>
      <c r="C17" s="204">
        <v>33</v>
      </c>
      <c r="D17" s="204">
        <v>95</v>
      </c>
    </row>
    <row r="18" spans="1:6" x14ac:dyDescent="0.2">
      <c r="A18" s="259"/>
      <c r="B18" s="17" t="s">
        <v>91</v>
      </c>
      <c r="C18" s="204">
        <v>2</v>
      </c>
      <c r="D18" s="204">
        <v>1</v>
      </c>
    </row>
    <row r="19" spans="1:6" x14ac:dyDescent="0.2">
      <c r="A19" s="270" t="s">
        <v>758</v>
      </c>
      <c r="B19" s="247"/>
      <c r="C19" s="219">
        <f>C17+C18</f>
        <v>35</v>
      </c>
      <c r="D19" s="269">
        <f>D17+D18</f>
        <v>96</v>
      </c>
    </row>
    <row r="20" spans="1:6" s="371" customFormat="1" x14ac:dyDescent="0.2">
      <c r="A20" s="522" t="s">
        <v>94</v>
      </c>
      <c r="B20" s="523"/>
      <c r="C20" s="524">
        <f>C13+C16+C19</f>
        <v>323</v>
      </c>
      <c r="D20" s="525">
        <f>D13+D16+D19</f>
        <v>382</v>
      </c>
    </row>
    <row r="21" spans="1:6" s="371" customFormat="1" x14ac:dyDescent="0.2">
      <c r="A21" s="521"/>
      <c r="B21" s="17"/>
      <c r="C21" s="203"/>
      <c r="D21" s="203"/>
    </row>
    <row r="22" spans="1:6" s="371" customFormat="1" x14ac:dyDescent="0.2">
      <c r="A22" s="271" t="s">
        <v>857</v>
      </c>
      <c r="B22" s="163"/>
      <c r="C22" s="163"/>
      <c r="D22" s="185"/>
      <c r="E22" s="185"/>
      <c r="F22" s="185"/>
    </row>
    <row r="23" spans="1:6" x14ac:dyDescent="0.2">
      <c r="A23" s="271"/>
      <c r="C23" s="79"/>
      <c r="D23" s="79"/>
      <c r="F23" s="27"/>
    </row>
    <row r="24" spans="1:6" x14ac:dyDescent="0.2">
      <c r="A24" s="587" t="s">
        <v>855</v>
      </c>
      <c r="B24" s="65"/>
      <c r="C24" s="65"/>
      <c r="D24" s="65"/>
    </row>
    <row r="25" spans="1:6" x14ac:dyDescent="0.2">
      <c r="A25" s="21" t="s">
        <v>856</v>
      </c>
    </row>
    <row r="30" spans="1:6" x14ac:dyDescent="0.2">
      <c r="A30" s="17"/>
    </row>
  </sheetData>
  <phoneticPr fontId="3" type="noConversion"/>
  <pageMargins left="0.74803149606299213" right="0.74803149606299213" top="0.98425196850393704" bottom="0.98425196850393704" header="0.51181102362204722" footer="0.51181102362204722"/>
  <pageSetup paperSize="9" scale="82" fitToHeight="0" orientation="portrait" r:id="rId1"/>
  <headerFooter alignWithMargins="0">
    <oddFooter>&amp;R&amp;A</oddFooter>
  </headerFooter>
  <ignoredErrors>
    <ignoredError sqref="C13:D13" formulaRange="1"/>
  </ignoredError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1">
    <pageSetUpPr fitToPage="1"/>
  </sheetPr>
  <dimension ref="A1:F17"/>
  <sheetViews>
    <sheetView zoomScaleNormal="100" workbookViewId="0">
      <selection activeCell="A11" sqref="A11:F15"/>
    </sheetView>
  </sheetViews>
  <sheetFormatPr baseColWidth="10" defaultColWidth="11" defaultRowHeight="12" x14ac:dyDescent="0.2"/>
  <cols>
    <col min="1" max="1" width="38.75" style="21" bestFit="1" customWidth="1"/>
    <col min="2" max="2" width="6.75" style="21" customWidth="1"/>
    <col min="3" max="3" width="6.625" style="21" customWidth="1"/>
    <col min="4" max="4" width="10.25" style="21" customWidth="1"/>
    <col min="5" max="5" width="8.5" style="21" customWidth="1"/>
    <col min="6" max="6" width="11.5" style="21" customWidth="1"/>
    <col min="7" max="16384" width="11" style="21"/>
  </cols>
  <sheetData>
    <row r="1" spans="1:6" x14ac:dyDescent="0.2">
      <c r="A1" s="258" t="s">
        <v>638</v>
      </c>
      <c r="B1" s="258"/>
      <c r="C1" s="212"/>
    </row>
    <row r="2" spans="1:6" x14ac:dyDescent="0.2">
      <c r="A2" s="17" t="s">
        <v>157</v>
      </c>
      <c r="B2" s="211"/>
      <c r="C2" s="17"/>
    </row>
    <row r="3" spans="1:6" x14ac:dyDescent="0.2">
      <c r="A3" s="272"/>
      <c r="B3" s="211"/>
      <c r="C3" s="17"/>
    </row>
    <row r="4" spans="1:6" ht="60.75" customHeight="1" thickBot="1" x14ac:dyDescent="0.25">
      <c r="A4" s="71">
        <v>2016</v>
      </c>
      <c r="B4" s="114" t="s">
        <v>142</v>
      </c>
      <c r="C4" s="114" t="s">
        <v>143</v>
      </c>
      <c r="D4" s="114" t="s">
        <v>288</v>
      </c>
      <c r="E4" s="114" t="s">
        <v>289</v>
      </c>
      <c r="F4" s="114" t="s">
        <v>92</v>
      </c>
    </row>
    <row r="5" spans="1:6" x14ac:dyDescent="0.2">
      <c r="A5" s="100" t="s">
        <v>88</v>
      </c>
      <c r="B5" s="184">
        <v>161</v>
      </c>
      <c r="C5" s="184">
        <v>161</v>
      </c>
      <c r="D5" s="184">
        <v>0</v>
      </c>
      <c r="E5" s="184">
        <v>-39</v>
      </c>
      <c r="F5" s="273">
        <v>0</v>
      </c>
    </row>
    <row r="6" spans="1:6" x14ac:dyDescent="0.2">
      <c r="A6" s="100" t="s">
        <v>830</v>
      </c>
      <c r="B6" s="184">
        <v>127</v>
      </c>
      <c r="C6" s="184">
        <v>127</v>
      </c>
      <c r="D6" s="274">
        <v>0</v>
      </c>
      <c r="E6" s="274">
        <v>19</v>
      </c>
      <c r="F6" s="274">
        <v>19</v>
      </c>
    </row>
    <row r="7" spans="1:6" x14ac:dyDescent="0.2">
      <c r="A7" s="101" t="s">
        <v>103</v>
      </c>
      <c r="B7" s="184">
        <v>35</v>
      </c>
      <c r="C7" s="184">
        <v>35</v>
      </c>
      <c r="D7" s="184">
        <v>62</v>
      </c>
      <c r="E7" s="184">
        <v>0</v>
      </c>
      <c r="F7" s="184">
        <v>33</v>
      </c>
    </row>
    <row r="8" spans="1:6" x14ac:dyDescent="0.2">
      <c r="A8" s="82" t="s">
        <v>7</v>
      </c>
      <c r="B8" s="164">
        <f>SUM(B5:B7)</f>
        <v>323</v>
      </c>
      <c r="C8" s="164">
        <f>SUM(C5:C7)</f>
        <v>323</v>
      </c>
      <c r="D8" s="368">
        <f>SUM(D5:D7)</f>
        <v>62</v>
      </c>
      <c r="E8" s="368">
        <f>SUM(E5:E7)</f>
        <v>-20</v>
      </c>
      <c r="F8" s="368">
        <f>SUM(F5:F7)</f>
        <v>52</v>
      </c>
    </row>
    <row r="9" spans="1:6" s="371" customFormat="1" x14ac:dyDescent="0.2">
      <c r="A9" s="89"/>
      <c r="B9" s="163"/>
      <c r="C9" s="163"/>
      <c r="D9" s="185"/>
      <c r="E9" s="185"/>
      <c r="F9" s="185"/>
    </row>
    <row r="10" spans="1:6" s="371" customFormat="1" x14ac:dyDescent="0.2">
      <c r="A10" s="89"/>
      <c r="B10" s="163"/>
      <c r="C10" s="163"/>
      <c r="D10" s="185"/>
      <c r="E10" s="185"/>
      <c r="F10" s="185"/>
    </row>
    <row r="11" spans="1:6" ht="60.75" thickBot="1" x14ac:dyDescent="0.25">
      <c r="A11" s="578">
        <v>2015</v>
      </c>
      <c r="B11" s="364" t="s">
        <v>142</v>
      </c>
      <c r="C11" s="364" t="s">
        <v>143</v>
      </c>
      <c r="D11" s="364" t="s">
        <v>288</v>
      </c>
      <c r="E11" s="364" t="s">
        <v>289</v>
      </c>
      <c r="F11" s="364" t="s">
        <v>92</v>
      </c>
    </row>
    <row r="12" spans="1:6" x14ac:dyDescent="0.2">
      <c r="A12" s="100" t="s">
        <v>88</v>
      </c>
      <c r="B12" s="184">
        <v>140</v>
      </c>
      <c r="C12" s="184">
        <v>140</v>
      </c>
      <c r="D12" s="184">
        <v>2</v>
      </c>
      <c r="E12" s="184">
        <v>-27</v>
      </c>
      <c r="F12" s="273">
        <v>0</v>
      </c>
    </row>
    <row r="13" spans="1:6" x14ac:dyDescent="0.2">
      <c r="A13" s="100" t="s">
        <v>744</v>
      </c>
      <c r="B13" s="184">
        <v>146</v>
      </c>
      <c r="C13" s="184">
        <v>146</v>
      </c>
      <c r="D13" s="274">
        <v>0</v>
      </c>
      <c r="E13" s="274">
        <v>9</v>
      </c>
      <c r="F13" s="274">
        <v>68</v>
      </c>
    </row>
    <row r="14" spans="1:6" x14ac:dyDescent="0.2">
      <c r="A14" s="101" t="s">
        <v>103</v>
      </c>
      <c r="B14" s="184">
        <v>96</v>
      </c>
      <c r="C14" s="184">
        <v>96</v>
      </c>
      <c r="D14" s="184">
        <v>0</v>
      </c>
      <c r="E14" s="184">
        <v>0</v>
      </c>
      <c r="F14" s="184">
        <v>95</v>
      </c>
    </row>
    <row r="15" spans="1:6" x14ac:dyDescent="0.2">
      <c r="A15" s="82" t="s">
        <v>7</v>
      </c>
      <c r="B15" s="164">
        <f>SUM(B12:B14)</f>
        <v>382</v>
      </c>
      <c r="C15" s="164">
        <f>SUM(C12:C14)</f>
        <v>382</v>
      </c>
      <c r="D15" s="368">
        <f>SUM(D12:D14)</f>
        <v>2</v>
      </c>
      <c r="E15" s="368">
        <f>SUM(E12:E14)</f>
        <v>-18</v>
      </c>
      <c r="F15" s="368">
        <f>SUM(F12:F14)</f>
        <v>163</v>
      </c>
    </row>
    <row r="16" spans="1:6" x14ac:dyDescent="0.2">
      <c r="A16" s="89"/>
      <c r="B16" s="163"/>
      <c r="C16" s="163"/>
      <c r="D16" s="185"/>
      <c r="E16" s="185"/>
      <c r="F16" s="185"/>
    </row>
    <row r="17" spans="1:6" x14ac:dyDescent="0.2">
      <c r="A17" s="271" t="s">
        <v>857</v>
      </c>
      <c r="B17" s="163"/>
      <c r="C17" s="163"/>
      <c r="D17" s="185"/>
      <c r="E17" s="185"/>
      <c r="F17" s="185"/>
    </row>
  </sheetData>
  <phoneticPr fontId="3" type="noConversion"/>
  <pageMargins left="0.74803149606299213" right="0.74803149606299213" top="0.98425196850393704" bottom="0.98425196850393704" header="0.51181102362204722" footer="0.51181102362204722"/>
  <pageSetup paperSize="9" scale="92" fitToHeight="0" orientation="portrait" r:id="rId1"/>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2">
    <pageSetUpPr fitToPage="1"/>
  </sheetPr>
  <dimension ref="A1:D8"/>
  <sheetViews>
    <sheetView zoomScaleNormal="100" workbookViewId="0">
      <selection activeCell="E2" sqref="E2"/>
    </sheetView>
  </sheetViews>
  <sheetFormatPr baseColWidth="10" defaultColWidth="11" defaultRowHeight="12" x14ac:dyDescent="0.2"/>
  <cols>
    <col min="1" max="1" width="36" style="21" customWidth="1"/>
    <col min="2" max="2" width="12.625" style="21" customWidth="1"/>
    <col min="3" max="16384" width="11" style="21"/>
  </cols>
  <sheetData>
    <row r="1" spans="1:4" x14ac:dyDescent="0.2">
      <c r="A1" s="211" t="s">
        <v>202</v>
      </c>
      <c r="B1" s="211"/>
      <c r="C1" s="17"/>
      <c r="D1" s="17"/>
    </row>
    <row r="2" spans="1:4" x14ac:dyDescent="0.2">
      <c r="A2" s="211"/>
      <c r="B2" s="211"/>
      <c r="C2" s="17"/>
      <c r="D2" s="17"/>
    </row>
    <row r="3" spans="1:4" ht="24.75" thickBot="1" x14ac:dyDescent="0.25">
      <c r="A3" s="295" t="s">
        <v>138</v>
      </c>
      <c r="B3" s="275" t="s">
        <v>831</v>
      </c>
      <c r="C3" s="526" t="s">
        <v>730</v>
      </c>
      <c r="D3" s="17"/>
    </row>
    <row r="4" spans="1:4" x14ac:dyDescent="0.2">
      <c r="A4" s="17" t="s">
        <v>64</v>
      </c>
      <c r="B4" s="185">
        <v>288</v>
      </c>
      <c r="C4" s="184">
        <f>140+146</f>
        <v>286</v>
      </c>
      <c r="D4" s="99"/>
    </row>
    <row r="5" spans="1:4" x14ac:dyDescent="0.2">
      <c r="A5" s="17" t="s">
        <v>65</v>
      </c>
      <c r="B5" s="185">
        <v>0</v>
      </c>
      <c r="C5" s="184">
        <v>0</v>
      </c>
      <c r="D5" s="99"/>
    </row>
    <row r="6" spans="1:4" x14ac:dyDescent="0.2">
      <c r="A6" s="17" t="s">
        <v>35</v>
      </c>
      <c r="B6" s="185">
        <v>35</v>
      </c>
      <c r="C6" s="184">
        <v>96</v>
      </c>
      <c r="D6" s="99"/>
    </row>
    <row r="7" spans="1:4" x14ac:dyDescent="0.2">
      <c r="A7" s="94" t="s">
        <v>7</v>
      </c>
      <c r="B7" s="276">
        <f>SUM(B4:B6)</f>
        <v>323</v>
      </c>
      <c r="C7" s="277">
        <f>SUM(C4:C6)</f>
        <v>382</v>
      </c>
      <c r="D7" s="99"/>
    </row>
    <row r="8" spans="1:4" x14ac:dyDescent="0.2">
      <c r="D8" s="99"/>
    </row>
  </sheetData>
  <phoneticPr fontId="3" type="noConversion"/>
  <pageMargins left="0.74803149606299213" right="0.74803149606299213" top="0.98425196850393704" bottom="0.98425196850393704" header="0.51181102362204722" footer="0.51181102362204722"/>
  <pageSetup paperSize="9" scale="93" fitToHeight="0" orientation="portrait" r:id="rId1"/>
  <headerFooter alignWithMargins="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4">
    <pageSetUpPr fitToPage="1"/>
  </sheetPr>
  <dimension ref="A1:E10"/>
  <sheetViews>
    <sheetView zoomScaleNormal="100" workbookViewId="0">
      <selection activeCell="D1" sqref="D1"/>
    </sheetView>
  </sheetViews>
  <sheetFormatPr baseColWidth="10" defaultColWidth="11" defaultRowHeight="12" x14ac:dyDescent="0.2"/>
  <cols>
    <col min="1" max="1" width="4.625" style="21" customWidth="1"/>
    <col min="2" max="2" width="29.125" style="21" customWidth="1"/>
    <col min="3" max="5" width="11.625" style="21" customWidth="1"/>
    <col min="6" max="16384" width="11" style="21"/>
  </cols>
  <sheetData>
    <row r="1" spans="1:5" x14ac:dyDescent="0.2">
      <c r="A1" s="84" t="s">
        <v>290</v>
      </c>
    </row>
    <row r="3" spans="1:5" ht="26.25" x14ac:dyDescent="0.2">
      <c r="A3" s="659" t="s">
        <v>138</v>
      </c>
      <c r="B3" s="659"/>
      <c r="C3" s="661" t="s">
        <v>93</v>
      </c>
      <c r="D3" s="395" t="s">
        <v>835</v>
      </c>
      <c r="E3" s="396" t="s">
        <v>836</v>
      </c>
    </row>
    <row r="4" spans="1:5" ht="12.75" thickBot="1" x14ac:dyDescent="0.25">
      <c r="A4" s="660"/>
      <c r="B4" s="660"/>
      <c r="C4" s="662"/>
      <c r="D4" s="278"/>
      <c r="E4" s="279"/>
    </row>
    <row r="5" spans="1:5" ht="14.25" x14ac:dyDescent="0.2">
      <c r="A5" s="658" t="s">
        <v>291</v>
      </c>
      <c r="B5" s="658"/>
      <c r="C5" s="79">
        <v>203648</v>
      </c>
      <c r="D5" s="79">
        <v>1854</v>
      </c>
      <c r="E5" s="79">
        <v>2850</v>
      </c>
    </row>
    <row r="6" spans="1:5" s="371" customFormat="1" x14ac:dyDescent="0.2">
      <c r="A6" s="393" t="s">
        <v>286</v>
      </c>
      <c r="B6" s="393"/>
      <c r="C6" s="207"/>
      <c r="D6" s="172">
        <v>701</v>
      </c>
      <c r="E6" s="172">
        <v>1050</v>
      </c>
    </row>
    <row r="7" spans="1:5" ht="12.75" customHeight="1" x14ac:dyDescent="0.2">
      <c r="A7" s="265" t="s">
        <v>154</v>
      </c>
      <c r="B7" s="112"/>
      <c r="C7" s="281">
        <f>SUM(C5:C6)</f>
        <v>203648</v>
      </c>
      <c r="D7" s="281">
        <f>SUM(D5:D6)</f>
        <v>2555</v>
      </c>
      <c r="E7" s="282">
        <f>SUM(E5:E6)</f>
        <v>3900</v>
      </c>
    </row>
    <row r="10" spans="1:5" ht="14.25" x14ac:dyDescent="0.2">
      <c r="A10" s="394" t="s">
        <v>304</v>
      </c>
      <c r="B10" s="394"/>
      <c r="C10" s="394"/>
      <c r="D10" s="394"/>
    </row>
  </sheetData>
  <mergeCells count="3">
    <mergeCell ref="A5:B5"/>
    <mergeCell ref="A3:B4"/>
    <mergeCell ref="C3:C4"/>
  </mergeCells>
  <phoneticPr fontId="3" type="noConversion"/>
  <pageMargins left="0.74803149606299213" right="0.74803149606299213" top="0.98425196850393704" bottom="0.98425196850393704" header="0.51181102362204722" footer="0.51181102362204722"/>
  <pageSetup paperSize="9" orientation="portrait" r:id="rId1"/>
  <headerFooter alignWithMargins="0">
    <oddFooter>&amp;R&amp;A</oddFooter>
  </headerFooter>
  <rowBreaks count="1" manualBreakCount="1">
    <brk id="24" max="16383" man="1"/>
  </rowBreaks>
  <colBreaks count="1" manualBreakCount="1">
    <brk id="1"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4">
    <pageSetUpPr fitToPage="1"/>
  </sheetPr>
  <dimension ref="A1:L43"/>
  <sheetViews>
    <sheetView showGridLines="0" zoomScaleNormal="100" workbookViewId="0">
      <selection activeCell="D1" sqref="D1"/>
    </sheetView>
  </sheetViews>
  <sheetFormatPr baseColWidth="10" defaultColWidth="11" defaultRowHeight="12" x14ac:dyDescent="0.2"/>
  <cols>
    <col min="1" max="1" width="42.5" style="21" customWidth="1"/>
    <col min="2" max="2" width="26.5" style="21" customWidth="1"/>
    <col min="3" max="4" width="10" style="21" customWidth="1"/>
    <col min="5" max="5" width="21" style="21" customWidth="1"/>
    <col min="6" max="16384" width="11" style="21"/>
  </cols>
  <sheetData>
    <row r="1" spans="1:12" ht="13.5" customHeight="1" x14ac:dyDescent="0.2">
      <c r="A1" s="211" t="s">
        <v>639</v>
      </c>
      <c r="B1" s="354"/>
      <c r="C1" s="354"/>
      <c r="D1" s="355"/>
      <c r="E1" s="355"/>
      <c r="F1" s="356"/>
      <c r="G1" s="357"/>
      <c r="H1" s="357"/>
    </row>
    <row r="2" spans="1:12" ht="13.5" customHeight="1" x14ac:dyDescent="0.2">
      <c r="A2" s="211" t="s">
        <v>640</v>
      </c>
      <c r="B2" s="354"/>
      <c r="C2" s="354"/>
      <c r="D2" s="355"/>
      <c r="E2" s="355"/>
      <c r="F2" s="356"/>
      <c r="G2" s="357"/>
      <c r="H2" s="357"/>
    </row>
    <row r="3" spans="1:12" ht="12.75" x14ac:dyDescent="0.2">
      <c r="A3" s="355"/>
      <c r="B3" s="663"/>
      <c r="C3" s="663"/>
      <c r="D3" s="357"/>
      <c r="E3" s="346"/>
      <c r="F3" s="345"/>
      <c r="G3" s="345"/>
      <c r="H3" s="345"/>
      <c r="I3" s="345"/>
      <c r="J3" s="157"/>
      <c r="K3" s="157"/>
      <c r="L3" s="157"/>
    </row>
    <row r="4" spans="1:12" ht="13.5" thickBot="1" x14ac:dyDescent="0.25">
      <c r="A4" s="420"/>
      <c r="B4" s="283">
        <v>42735</v>
      </c>
      <c r="C4" s="284">
        <v>42369</v>
      </c>
      <c r="D4" s="357"/>
    </row>
    <row r="5" spans="1:12" ht="12.75" x14ac:dyDescent="0.2">
      <c r="A5" s="285" t="s">
        <v>229</v>
      </c>
      <c r="B5" s="363">
        <v>-28</v>
      </c>
      <c r="C5" s="358">
        <v>-21</v>
      </c>
      <c r="D5" s="357"/>
    </row>
    <row r="6" spans="1:12" ht="12.75" x14ac:dyDescent="0.2">
      <c r="A6" s="285" t="s">
        <v>230</v>
      </c>
      <c r="B6" s="363">
        <v>-21</v>
      </c>
      <c r="C6" s="358">
        <v>-13</v>
      </c>
      <c r="D6" s="357"/>
    </row>
    <row r="7" spans="1:12" ht="12.75" x14ac:dyDescent="0.2">
      <c r="A7" s="285" t="s">
        <v>231</v>
      </c>
      <c r="B7" s="363">
        <v>-86</v>
      </c>
      <c r="C7" s="358">
        <v>-86</v>
      </c>
      <c r="D7" s="357"/>
    </row>
    <row r="8" spans="1:12" ht="12.75" x14ac:dyDescent="0.2">
      <c r="A8" s="285" t="s">
        <v>232</v>
      </c>
      <c r="B8" s="363">
        <v>127</v>
      </c>
      <c r="C8" s="358">
        <v>99</v>
      </c>
      <c r="D8" s="357"/>
    </row>
    <row r="9" spans="1:12" ht="12.75" x14ac:dyDescent="0.2">
      <c r="A9" s="285" t="s">
        <v>233</v>
      </c>
      <c r="B9" s="363">
        <v>-3</v>
      </c>
      <c r="C9" s="358">
        <v>1</v>
      </c>
      <c r="D9" s="357"/>
    </row>
    <row r="10" spans="1:12" ht="12.75" x14ac:dyDescent="0.2">
      <c r="A10" s="361" t="s">
        <v>234</v>
      </c>
      <c r="B10" s="362">
        <f>SUM(B5:B9)</f>
        <v>-11</v>
      </c>
      <c r="C10" s="392">
        <f>SUM(C5:C9)</f>
        <v>-20</v>
      </c>
      <c r="D10" s="357"/>
    </row>
    <row r="11" spans="1:12" ht="12.75" x14ac:dyDescent="0.2">
      <c r="A11" s="285"/>
      <c r="B11" s="363"/>
      <c r="C11" s="358"/>
      <c r="D11" s="357"/>
    </row>
    <row r="12" spans="1:12" ht="12.75" x14ac:dyDescent="0.2">
      <c r="A12" s="285"/>
      <c r="B12" s="363"/>
      <c r="C12" s="358"/>
      <c r="D12" s="357"/>
    </row>
    <row r="13" spans="1:12" ht="12.75" x14ac:dyDescent="0.2">
      <c r="A13" s="285"/>
      <c r="B13" s="363"/>
      <c r="C13" s="358"/>
      <c r="D13" s="357"/>
    </row>
    <row r="14" spans="1:12" ht="12.75" x14ac:dyDescent="0.2">
      <c r="A14" s="285" t="s">
        <v>235</v>
      </c>
      <c r="B14" s="363"/>
      <c r="C14" s="358"/>
      <c r="D14" s="357"/>
    </row>
    <row r="15" spans="1:12" ht="12.75" x14ac:dyDescent="0.2">
      <c r="A15" s="285" t="s">
        <v>236</v>
      </c>
      <c r="B15" s="363">
        <v>-6</v>
      </c>
      <c r="C15" s="358">
        <v>-16</v>
      </c>
      <c r="D15" s="357"/>
    </row>
    <row r="16" spans="1:12" ht="12.75" x14ac:dyDescent="0.2">
      <c r="A16" s="285" t="s">
        <v>237</v>
      </c>
      <c r="B16" s="363">
        <v>-4</v>
      </c>
      <c r="C16" s="358">
        <v>-15</v>
      </c>
      <c r="D16" s="357"/>
    </row>
    <row r="17" spans="1:4" ht="12.75" x14ac:dyDescent="0.2">
      <c r="A17" s="285" t="s">
        <v>238</v>
      </c>
      <c r="B17" s="363">
        <v>13</v>
      </c>
      <c r="C17" s="358">
        <v>5</v>
      </c>
      <c r="D17" s="357"/>
    </row>
    <row r="18" spans="1:4" ht="12.75" x14ac:dyDescent="0.2">
      <c r="A18" s="285" t="s">
        <v>239</v>
      </c>
      <c r="B18" s="363">
        <v>5</v>
      </c>
      <c r="C18" s="358">
        <v>8</v>
      </c>
      <c r="D18" s="357"/>
    </row>
    <row r="19" spans="1:4" ht="12.75" x14ac:dyDescent="0.2">
      <c r="A19" s="285" t="s">
        <v>240</v>
      </c>
      <c r="B19" s="363">
        <v>-6</v>
      </c>
      <c r="C19" s="358">
        <v>5</v>
      </c>
      <c r="D19" s="357"/>
    </row>
    <row r="20" spans="1:4" ht="12.75" x14ac:dyDescent="0.2">
      <c r="A20" s="285" t="s">
        <v>241</v>
      </c>
      <c r="B20" s="363">
        <v>0</v>
      </c>
      <c r="C20" s="358">
        <v>0</v>
      </c>
      <c r="D20" s="357"/>
    </row>
    <row r="21" spans="1:4" ht="12.75" x14ac:dyDescent="0.2">
      <c r="A21" s="285" t="s">
        <v>242</v>
      </c>
      <c r="B21" s="363">
        <v>-13</v>
      </c>
      <c r="C21" s="358">
        <v>-7</v>
      </c>
      <c r="D21" s="357"/>
    </row>
    <row r="22" spans="1:4" ht="12.75" x14ac:dyDescent="0.2">
      <c r="A22" s="286" t="s">
        <v>243</v>
      </c>
      <c r="B22" s="360">
        <v>0</v>
      </c>
      <c r="C22" s="359">
        <v>0</v>
      </c>
      <c r="D22" s="357"/>
    </row>
    <row r="23" spans="1:4" ht="12.75" x14ac:dyDescent="0.2">
      <c r="A23" s="361" t="s">
        <v>234</v>
      </c>
      <c r="B23" s="362">
        <f t="shared" ref="B23" si="0">SUM(B15:B22)</f>
        <v>-11</v>
      </c>
      <c r="C23" s="392">
        <f t="shared" ref="C23" si="1">SUM(C15:C22)</f>
        <v>-20</v>
      </c>
      <c r="D23" s="357"/>
    </row>
    <row r="24" spans="1:4" ht="12.75" x14ac:dyDescent="0.2">
      <c r="A24" s="285"/>
      <c r="B24" s="363"/>
      <c r="C24" s="358"/>
      <c r="D24" s="357"/>
    </row>
    <row r="25" spans="1:4" ht="12.75" x14ac:dyDescent="0.2">
      <c r="A25" s="285"/>
      <c r="B25" s="363"/>
      <c r="C25" s="358"/>
      <c r="D25" s="357"/>
    </row>
    <row r="26" spans="1:4" ht="12.75" x14ac:dyDescent="0.2">
      <c r="A26" s="285"/>
      <c r="B26" s="363"/>
      <c r="C26" s="358"/>
      <c r="D26" s="357"/>
    </row>
    <row r="27" spans="1:4" ht="12.75" x14ac:dyDescent="0.2">
      <c r="A27" s="285" t="s">
        <v>235</v>
      </c>
      <c r="B27" s="363"/>
      <c r="C27" s="358"/>
      <c r="D27" s="357"/>
    </row>
    <row r="28" spans="1:4" ht="12.75" x14ac:dyDescent="0.2">
      <c r="A28" s="285" t="s">
        <v>112</v>
      </c>
      <c r="B28" s="363">
        <v>-2</v>
      </c>
      <c r="C28" s="358">
        <v>26</v>
      </c>
      <c r="D28" s="357"/>
    </row>
    <row r="29" spans="1:4" ht="12.75" x14ac:dyDescent="0.2">
      <c r="A29" s="285" t="s">
        <v>113</v>
      </c>
      <c r="B29" s="363">
        <v>-4</v>
      </c>
      <c r="C29" s="358">
        <v>-31</v>
      </c>
      <c r="D29" s="357"/>
    </row>
    <row r="30" spans="1:4" ht="12.75" x14ac:dyDescent="0.2">
      <c r="A30" s="285" t="s">
        <v>114</v>
      </c>
      <c r="B30" s="363">
        <v>-6</v>
      </c>
      <c r="C30" s="358">
        <v>-11</v>
      </c>
      <c r="D30" s="357"/>
    </row>
    <row r="31" spans="1:4" ht="12.75" x14ac:dyDescent="0.2">
      <c r="A31" s="285" t="s">
        <v>244</v>
      </c>
      <c r="B31" s="363">
        <v>3</v>
      </c>
      <c r="C31" s="358">
        <v>-1</v>
      </c>
      <c r="D31" s="357"/>
    </row>
    <row r="32" spans="1:4" ht="12.75" x14ac:dyDescent="0.2">
      <c r="A32" s="285" t="s">
        <v>35</v>
      </c>
      <c r="B32" s="363">
        <v>-2</v>
      </c>
      <c r="C32" s="358">
        <v>-3</v>
      </c>
      <c r="D32" s="357"/>
    </row>
    <row r="33" spans="1:9" ht="12.75" x14ac:dyDescent="0.2">
      <c r="A33" s="361" t="s">
        <v>234</v>
      </c>
      <c r="B33" s="362">
        <f t="shared" ref="B33" si="2">SUM(B28:B32)</f>
        <v>-11</v>
      </c>
      <c r="C33" s="392">
        <f t="shared" ref="C33" si="3">SUM(C28:C32)</f>
        <v>-20</v>
      </c>
      <c r="D33" s="357"/>
    </row>
    <row r="35" spans="1:9" x14ac:dyDescent="0.2">
      <c r="A35" s="285"/>
    </row>
    <row r="36" spans="1:9" ht="12.75" x14ac:dyDescent="0.2">
      <c r="A36" s="285" t="s">
        <v>245</v>
      </c>
      <c r="B36" s="285"/>
      <c r="C36" s="285"/>
      <c r="D36" s="285"/>
      <c r="E36" s="285"/>
      <c r="F36" s="353"/>
      <c r="G36" s="353"/>
      <c r="H36" s="353"/>
      <c r="I36" s="353"/>
    </row>
    <row r="37" spans="1:9" ht="12.75" x14ac:dyDescent="0.2">
      <c r="A37" s="285" t="s">
        <v>246</v>
      </c>
      <c r="B37" s="285"/>
      <c r="C37" s="285"/>
      <c r="D37" s="285"/>
      <c r="E37" s="285"/>
      <c r="F37" s="353"/>
      <c r="G37" s="353"/>
      <c r="H37" s="353"/>
      <c r="I37" s="353"/>
    </row>
    <row r="38" spans="1:9" ht="12.75" x14ac:dyDescent="0.2">
      <c r="A38" s="285" t="s">
        <v>247</v>
      </c>
      <c r="B38" s="285"/>
      <c r="C38" s="285"/>
      <c r="D38" s="285"/>
      <c r="E38" s="285"/>
      <c r="F38" s="353"/>
      <c r="G38" s="353"/>
      <c r="H38" s="353"/>
      <c r="I38" s="353"/>
    </row>
    <row r="39" spans="1:9" ht="12.75" x14ac:dyDescent="0.2">
      <c r="A39" s="285"/>
      <c r="B39" s="285"/>
      <c r="C39" s="285"/>
      <c r="D39" s="285"/>
      <c r="E39" s="285"/>
      <c r="F39" s="353"/>
      <c r="G39" s="353"/>
      <c r="H39" s="353"/>
      <c r="I39" s="353"/>
    </row>
    <row r="40" spans="1:9" ht="12.75" x14ac:dyDescent="0.2">
      <c r="A40" s="285" t="s">
        <v>248</v>
      </c>
      <c r="B40" s="285"/>
      <c r="C40" s="285"/>
      <c r="D40" s="285"/>
      <c r="E40" s="285"/>
      <c r="F40" s="353"/>
      <c r="G40" s="353"/>
      <c r="H40" s="353"/>
      <c r="I40" s="353"/>
    </row>
    <row r="41" spans="1:9" ht="12.75" x14ac:dyDescent="0.2">
      <c r="A41" s="285" t="s">
        <v>834</v>
      </c>
      <c r="B41" s="285"/>
      <c r="C41" s="285"/>
      <c r="D41" s="285"/>
      <c r="E41" s="285"/>
      <c r="F41" s="353"/>
      <c r="G41" s="353"/>
      <c r="H41" s="353"/>
      <c r="I41" s="353"/>
    </row>
    <row r="42" spans="1:9" ht="12.75" x14ac:dyDescent="0.2">
      <c r="A42" s="285" t="s">
        <v>732</v>
      </c>
      <c r="B42" s="285"/>
      <c r="C42" s="285"/>
      <c r="D42" s="285"/>
      <c r="E42" s="285"/>
      <c r="F42" s="353"/>
      <c r="G42" s="353"/>
      <c r="H42" s="353"/>
      <c r="I42" s="353"/>
    </row>
    <row r="43" spans="1:9" x14ac:dyDescent="0.2">
      <c r="A43" s="285"/>
      <c r="B43" s="285"/>
      <c r="C43" s="285"/>
      <c r="D43" s="285"/>
      <c r="E43" s="285"/>
    </row>
  </sheetData>
  <mergeCells count="1">
    <mergeCell ref="B3:C3"/>
  </mergeCells>
  <phoneticPr fontId="3" type="noConversion"/>
  <pageMargins left="0.74803149606299213" right="0.74803149606299213" top="0.98425196850393704" bottom="0.98425196850393704" header="0.51181102362204722" footer="0.51181102362204722"/>
  <pageSetup paperSize="9" scale="69" orientation="portrait" r:id="rId1"/>
  <headerFooter alignWithMargins="0">
    <oddFooter>&amp;R&amp;A</oddFooter>
  </headerFooter>
  <rowBreaks count="1" manualBreakCount="1">
    <brk id="30" max="16383" man="1"/>
  </rowBreaks>
  <colBreaks count="1" manualBreakCount="1">
    <brk id="1" max="1048575" man="1"/>
  </colBreaks>
  <ignoredErrors>
    <ignoredError sqref="B10:C10" formulaRange="1"/>
  </ignoredError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1"/>
  <sheetViews>
    <sheetView zoomScaleNormal="100" workbookViewId="0">
      <selection activeCell="B13" sqref="B13"/>
    </sheetView>
  </sheetViews>
  <sheetFormatPr baseColWidth="10" defaultColWidth="11" defaultRowHeight="12.75" x14ac:dyDescent="0.2"/>
  <cols>
    <col min="1" max="1" width="4.375" style="415" customWidth="1"/>
    <col min="2" max="2" width="75.25" style="415" bestFit="1" customWidth="1"/>
    <col min="3" max="4" width="47.375" style="415" customWidth="1"/>
    <col min="5" max="5" width="21.875" style="415" customWidth="1"/>
    <col min="6" max="7" width="22.125" style="415" customWidth="1"/>
    <col min="8" max="8" width="3.75" style="415" customWidth="1"/>
    <col min="9" max="9" width="40.75" style="415" customWidth="1"/>
    <col min="10" max="10" width="40.5" style="415" customWidth="1"/>
    <col min="11" max="11" width="42.125" style="415" customWidth="1"/>
    <col min="12" max="12" width="3.75" style="415" customWidth="1"/>
    <col min="13" max="13" width="51.625" style="415" customWidth="1"/>
    <col min="14" max="17" width="51.5" style="415" customWidth="1"/>
    <col min="18" max="18" width="3.625" style="415" customWidth="1"/>
    <col min="19" max="20" width="51.5" style="415" customWidth="1"/>
    <col min="21" max="16384" width="11" style="415"/>
  </cols>
  <sheetData>
    <row r="1" spans="1:21" x14ac:dyDescent="0.2">
      <c r="A1" s="367" t="s">
        <v>645</v>
      </c>
      <c r="C1" s="416"/>
      <c r="D1" s="416"/>
      <c r="E1" s="416"/>
      <c r="F1" s="416"/>
      <c r="G1" s="416"/>
    </row>
    <row r="2" spans="1:21" x14ac:dyDescent="0.2">
      <c r="B2" s="416"/>
      <c r="C2" s="416" t="s">
        <v>313</v>
      </c>
      <c r="D2" s="416"/>
      <c r="E2" s="416"/>
      <c r="F2" s="416"/>
      <c r="G2" s="416"/>
    </row>
    <row r="3" spans="1:21" ht="15" x14ac:dyDescent="0.25">
      <c r="B3" s="419"/>
      <c r="C3" s="466"/>
      <c r="D3" s="418"/>
      <c r="E3" s="419"/>
      <c r="F3" s="418"/>
      <c r="G3" s="419"/>
      <c r="I3" s="664" t="s">
        <v>717</v>
      </c>
      <c r="J3" s="665"/>
      <c r="K3" s="665"/>
      <c r="M3" s="666" t="s">
        <v>837</v>
      </c>
      <c r="N3" s="666"/>
      <c r="O3" s="667"/>
      <c r="P3" s="667"/>
      <c r="Q3" s="667"/>
      <c r="R3" s="567"/>
      <c r="S3" s="664" t="s">
        <v>838</v>
      </c>
      <c r="T3" s="664"/>
    </row>
    <row r="4" spans="1:21" ht="13.5" thickBot="1" x14ac:dyDescent="0.25">
      <c r="A4" s="465">
        <v>1</v>
      </c>
      <c r="B4" s="424" t="s">
        <v>314</v>
      </c>
      <c r="C4" s="425" t="s">
        <v>646</v>
      </c>
      <c r="D4" s="425" t="s">
        <v>646</v>
      </c>
      <c r="E4" s="425" t="s">
        <v>646</v>
      </c>
      <c r="F4" s="425" t="s">
        <v>646</v>
      </c>
      <c r="G4" s="425" t="s">
        <v>646</v>
      </c>
      <c r="I4" s="425" t="s">
        <v>647</v>
      </c>
      <c r="J4" s="425" t="s">
        <v>647</v>
      </c>
      <c r="K4" s="425" t="s">
        <v>647</v>
      </c>
      <c r="M4" s="425" t="s">
        <v>666</v>
      </c>
      <c r="N4" s="425" t="s">
        <v>666</v>
      </c>
      <c r="O4" s="425" t="s">
        <v>666</v>
      </c>
      <c r="P4" s="425" t="s">
        <v>666</v>
      </c>
      <c r="Q4" s="425" t="s">
        <v>666</v>
      </c>
      <c r="R4" s="425"/>
      <c r="S4" s="425" t="s">
        <v>674</v>
      </c>
      <c r="T4" s="425" t="s">
        <v>674</v>
      </c>
    </row>
    <row r="5" spans="1:21" x14ac:dyDescent="0.2">
      <c r="A5" s="464">
        <v>2</v>
      </c>
      <c r="B5" s="421" t="s">
        <v>315</v>
      </c>
      <c r="C5" s="378">
        <v>10552672</v>
      </c>
      <c r="D5" s="378">
        <v>10552664</v>
      </c>
      <c r="E5" s="378">
        <v>10694920</v>
      </c>
      <c r="F5" s="378">
        <v>10664568</v>
      </c>
      <c r="G5" s="378" t="s">
        <v>766</v>
      </c>
      <c r="I5" s="463" t="s">
        <v>701</v>
      </c>
      <c r="J5" s="463" t="s">
        <v>656</v>
      </c>
      <c r="K5" s="463" t="s">
        <v>657</v>
      </c>
      <c r="L5" s="551"/>
      <c r="M5" s="463" t="s">
        <v>667</v>
      </c>
      <c r="N5" s="463" t="s">
        <v>710</v>
      </c>
      <c r="O5" s="463" t="s">
        <v>711</v>
      </c>
      <c r="P5" s="463" t="s">
        <v>714</v>
      </c>
      <c r="Q5" s="463" t="s">
        <v>778</v>
      </c>
      <c r="R5" s="463"/>
      <c r="S5" s="463" t="s">
        <v>675</v>
      </c>
      <c r="T5" s="463" t="s">
        <v>676</v>
      </c>
      <c r="U5" s="551"/>
    </row>
    <row r="6" spans="1:21" x14ac:dyDescent="0.2">
      <c r="A6" s="464">
        <v>3</v>
      </c>
      <c r="B6" s="421" t="s">
        <v>316</v>
      </c>
      <c r="C6" s="378" t="s">
        <v>317</v>
      </c>
      <c r="D6" s="378" t="s">
        <v>317</v>
      </c>
      <c r="E6" s="378" t="s">
        <v>317</v>
      </c>
      <c r="F6" s="378" t="s">
        <v>317</v>
      </c>
      <c r="G6" s="378" t="s">
        <v>317</v>
      </c>
      <c r="I6" s="551"/>
      <c r="J6" s="551"/>
      <c r="K6" s="551"/>
      <c r="L6" s="551"/>
      <c r="M6" s="551"/>
      <c r="N6" s="551"/>
      <c r="O6" s="551"/>
      <c r="P6" s="551"/>
      <c r="Q6" s="565"/>
      <c r="R6" s="565"/>
      <c r="S6" s="551"/>
      <c r="T6" s="551"/>
      <c r="U6" s="551"/>
    </row>
    <row r="7" spans="1:21" ht="13.5" customHeight="1" thickBot="1" x14ac:dyDescent="0.25">
      <c r="A7" s="465"/>
      <c r="B7" s="484" t="s">
        <v>318</v>
      </c>
      <c r="C7" s="423"/>
      <c r="D7" s="423"/>
      <c r="E7" s="423"/>
      <c r="F7" s="423"/>
      <c r="G7" s="423"/>
      <c r="I7" s="423"/>
      <c r="J7" s="423"/>
      <c r="K7" s="423"/>
      <c r="L7" s="551"/>
      <c r="M7" s="480"/>
      <c r="N7" s="483"/>
      <c r="O7" s="480"/>
      <c r="P7" s="480"/>
      <c r="Q7" s="480"/>
      <c r="R7" s="480"/>
      <c r="S7" s="480"/>
      <c r="T7" s="481"/>
      <c r="U7" s="551"/>
    </row>
    <row r="8" spans="1:21" x14ac:dyDescent="0.2">
      <c r="A8" s="464">
        <v>4</v>
      </c>
      <c r="B8" s="421" t="s">
        <v>319</v>
      </c>
      <c r="C8" s="378" t="s">
        <v>320</v>
      </c>
      <c r="D8" s="378" t="s">
        <v>320</v>
      </c>
      <c r="E8" s="378" t="s">
        <v>321</v>
      </c>
      <c r="F8" s="378" t="s">
        <v>321</v>
      </c>
      <c r="G8" s="378" t="s">
        <v>767</v>
      </c>
      <c r="I8" s="378" t="s">
        <v>321</v>
      </c>
      <c r="J8" s="378" t="s">
        <v>321</v>
      </c>
      <c r="K8" s="378" t="s">
        <v>320</v>
      </c>
      <c r="L8" s="551"/>
      <c r="M8" s="463" t="s">
        <v>321</v>
      </c>
      <c r="N8" s="463" t="s">
        <v>681</v>
      </c>
      <c r="O8" s="378" t="s">
        <v>321</v>
      </c>
      <c r="P8" s="378" t="s">
        <v>321</v>
      </c>
      <c r="Q8" s="378" t="s">
        <v>321</v>
      </c>
      <c r="R8" s="378"/>
      <c r="S8" s="463" t="s">
        <v>321</v>
      </c>
      <c r="T8" s="463" t="s">
        <v>681</v>
      </c>
      <c r="U8" s="551"/>
    </row>
    <row r="9" spans="1:21" x14ac:dyDescent="0.2">
      <c r="A9" s="464">
        <v>5</v>
      </c>
      <c r="B9" s="421" t="s">
        <v>322</v>
      </c>
      <c r="C9" s="378" t="s">
        <v>323</v>
      </c>
      <c r="D9" s="378" t="s">
        <v>323</v>
      </c>
      <c r="E9" s="378" t="s">
        <v>321</v>
      </c>
      <c r="F9" s="378" t="s">
        <v>321</v>
      </c>
      <c r="G9" s="378" t="s">
        <v>767</v>
      </c>
      <c r="I9" s="378" t="s">
        <v>321</v>
      </c>
      <c r="J9" s="378" t="s">
        <v>321</v>
      </c>
      <c r="K9" s="463" t="s">
        <v>684</v>
      </c>
      <c r="L9" s="551"/>
      <c r="M9" s="463" t="s">
        <v>321</v>
      </c>
      <c r="N9" s="463" t="s">
        <v>681</v>
      </c>
      <c r="O9" s="378" t="s">
        <v>321</v>
      </c>
      <c r="P9" s="378" t="s">
        <v>321</v>
      </c>
      <c r="Q9" s="378" t="s">
        <v>321</v>
      </c>
      <c r="R9" s="378"/>
      <c r="S9" s="463" t="s">
        <v>321</v>
      </c>
      <c r="T9" s="463" t="s">
        <v>681</v>
      </c>
      <c r="U9" s="551"/>
    </row>
    <row r="10" spans="1:21" x14ac:dyDescent="0.2">
      <c r="A10" s="464">
        <v>6</v>
      </c>
      <c r="B10" s="421" t="s">
        <v>324</v>
      </c>
      <c r="C10" s="378" t="s">
        <v>325</v>
      </c>
      <c r="D10" s="378" t="s">
        <v>325</v>
      </c>
      <c r="E10" s="378" t="s">
        <v>325</v>
      </c>
      <c r="F10" s="378" t="s">
        <v>325</v>
      </c>
      <c r="G10" s="378" t="s">
        <v>325</v>
      </c>
      <c r="I10" s="463" t="s">
        <v>680</v>
      </c>
      <c r="J10" s="463" t="s">
        <v>680</v>
      </c>
      <c r="K10" s="463" t="s">
        <v>680</v>
      </c>
      <c r="M10" s="463" t="s">
        <v>680</v>
      </c>
      <c r="N10" s="463" t="s">
        <v>680</v>
      </c>
      <c r="O10" s="463" t="s">
        <v>680</v>
      </c>
      <c r="P10" s="463" t="s">
        <v>680</v>
      </c>
      <c r="Q10" s="463" t="s">
        <v>680</v>
      </c>
      <c r="R10" s="463"/>
      <c r="S10" s="463" t="s">
        <v>680</v>
      </c>
      <c r="T10" s="463" t="s">
        <v>680</v>
      </c>
      <c r="U10" s="551"/>
    </row>
    <row r="11" spans="1:21" x14ac:dyDescent="0.2">
      <c r="A11" s="464">
        <v>7</v>
      </c>
      <c r="B11" s="99" t="s">
        <v>326</v>
      </c>
      <c r="C11" s="318"/>
      <c r="D11" s="318"/>
      <c r="E11" s="318"/>
      <c r="F11" s="318"/>
      <c r="G11" s="318"/>
      <c r="I11" s="463" t="s">
        <v>620</v>
      </c>
      <c r="J11" s="463" t="s">
        <v>620</v>
      </c>
      <c r="K11" s="463" t="s">
        <v>131</v>
      </c>
      <c r="M11" s="463" t="s">
        <v>131</v>
      </c>
      <c r="N11" s="463" t="s">
        <v>668</v>
      </c>
      <c r="O11" s="463" t="s">
        <v>131</v>
      </c>
      <c r="P11" s="463" t="s">
        <v>131</v>
      </c>
      <c r="Q11" s="463" t="s">
        <v>131</v>
      </c>
      <c r="R11" s="463"/>
      <c r="S11" s="463" t="s">
        <v>131</v>
      </c>
      <c r="T11" s="463" t="s">
        <v>668</v>
      </c>
      <c r="U11" s="551"/>
    </row>
    <row r="12" spans="1:21" x14ac:dyDescent="0.2">
      <c r="A12" s="464">
        <v>8</v>
      </c>
      <c r="B12" s="99" t="s">
        <v>327</v>
      </c>
      <c r="C12" s="378" t="s">
        <v>842</v>
      </c>
      <c r="D12" s="378" t="s">
        <v>328</v>
      </c>
      <c r="E12" s="378" t="s">
        <v>329</v>
      </c>
      <c r="F12" s="378" t="s">
        <v>330</v>
      </c>
      <c r="G12" s="378" t="s">
        <v>843</v>
      </c>
      <c r="I12" s="463">
        <v>500000000</v>
      </c>
      <c r="J12" s="463">
        <v>300000000</v>
      </c>
      <c r="K12" s="463">
        <v>400000000</v>
      </c>
      <c r="M12" s="463">
        <v>350000000</v>
      </c>
      <c r="N12" s="463">
        <v>1600000000</v>
      </c>
      <c r="O12" s="463">
        <v>300000000</v>
      </c>
      <c r="P12" s="463">
        <v>180000000</v>
      </c>
      <c r="Q12" s="463">
        <v>250000000</v>
      </c>
      <c r="R12" s="463"/>
      <c r="S12" s="551">
        <v>173000000</v>
      </c>
      <c r="T12" s="463">
        <v>346000000</v>
      </c>
      <c r="U12" s="551"/>
    </row>
    <row r="13" spans="1:21" x14ac:dyDescent="0.2">
      <c r="A13" s="464">
        <v>9</v>
      </c>
      <c r="B13" s="99" t="s">
        <v>331</v>
      </c>
      <c r="C13" s="184" t="s">
        <v>332</v>
      </c>
      <c r="D13" s="378" t="s">
        <v>328</v>
      </c>
      <c r="E13" s="378" t="s">
        <v>333</v>
      </c>
      <c r="F13" s="378" t="s">
        <v>330</v>
      </c>
      <c r="G13" s="184" t="s">
        <v>768</v>
      </c>
      <c r="I13" s="463">
        <v>500000000</v>
      </c>
      <c r="J13" s="463">
        <v>300000000</v>
      </c>
      <c r="K13" s="463">
        <v>400000000</v>
      </c>
      <c r="M13" s="463">
        <v>350000000</v>
      </c>
      <c r="N13" s="463">
        <v>1600000000</v>
      </c>
      <c r="O13" s="463">
        <v>300000000</v>
      </c>
      <c r="P13" s="463">
        <v>180000000</v>
      </c>
      <c r="Q13" s="463">
        <v>250000000</v>
      </c>
      <c r="R13" s="463"/>
      <c r="S13" s="463">
        <v>173000000</v>
      </c>
      <c r="T13" s="463">
        <v>346000000</v>
      </c>
      <c r="U13" s="551"/>
    </row>
    <row r="14" spans="1:21" x14ac:dyDescent="0.2">
      <c r="A14" s="464" t="s">
        <v>643</v>
      </c>
      <c r="B14" s="99" t="s">
        <v>334</v>
      </c>
      <c r="C14" s="378" t="s">
        <v>335</v>
      </c>
      <c r="D14" s="378" t="s">
        <v>335</v>
      </c>
      <c r="E14" s="378" t="s">
        <v>335</v>
      </c>
      <c r="F14" s="378" t="s">
        <v>335</v>
      </c>
      <c r="G14" s="378" t="s">
        <v>335</v>
      </c>
      <c r="I14" s="463">
        <v>100</v>
      </c>
      <c r="J14" s="463">
        <v>100</v>
      </c>
      <c r="K14" s="463">
        <v>100</v>
      </c>
      <c r="M14" s="463">
        <v>100</v>
      </c>
      <c r="N14" s="463">
        <v>100</v>
      </c>
      <c r="O14" s="463">
        <v>100</v>
      </c>
      <c r="P14" s="463">
        <v>100</v>
      </c>
      <c r="Q14" s="463">
        <v>100</v>
      </c>
      <c r="R14" s="463"/>
      <c r="S14" s="463">
        <v>100</v>
      </c>
      <c r="T14" s="463">
        <v>100</v>
      </c>
      <c r="U14" s="551"/>
    </row>
    <row r="15" spans="1:21" x14ac:dyDescent="0.2">
      <c r="A15" s="464" t="s">
        <v>644</v>
      </c>
      <c r="B15" s="99" t="s">
        <v>336</v>
      </c>
      <c r="C15" s="378" t="s">
        <v>337</v>
      </c>
      <c r="D15" s="378" t="s">
        <v>337</v>
      </c>
      <c r="E15" s="378" t="s">
        <v>337</v>
      </c>
      <c r="F15" s="378" t="s">
        <v>337</v>
      </c>
      <c r="G15" s="378" t="s">
        <v>337</v>
      </c>
      <c r="I15" s="463">
        <v>100</v>
      </c>
      <c r="J15" s="463">
        <v>100</v>
      </c>
      <c r="K15" s="463">
        <v>100</v>
      </c>
      <c r="M15" s="463">
        <v>100</v>
      </c>
      <c r="N15" s="463">
        <v>100</v>
      </c>
      <c r="O15" s="463">
        <v>100</v>
      </c>
      <c r="P15" s="463">
        <v>100</v>
      </c>
      <c r="Q15" s="463">
        <v>100</v>
      </c>
      <c r="R15" s="463"/>
      <c r="S15" s="463">
        <v>100</v>
      </c>
      <c r="T15" s="463">
        <v>100</v>
      </c>
      <c r="U15" s="551"/>
    </row>
    <row r="16" spans="1:21" x14ac:dyDescent="0.2">
      <c r="A16" s="464">
        <v>10</v>
      </c>
      <c r="B16" s="99" t="s">
        <v>338</v>
      </c>
      <c r="C16" s="378" t="s">
        <v>339</v>
      </c>
      <c r="D16" s="378" t="s">
        <v>339</v>
      </c>
      <c r="E16" s="378" t="s">
        <v>339</v>
      </c>
      <c r="F16" s="378" t="s">
        <v>339</v>
      </c>
      <c r="G16" s="378" t="s">
        <v>339</v>
      </c>
      <c r="I16" s="463" t="s">
        <v>658</v>
      </c>
      <c r="J16" s="463" t="s">
        <v>658</v>
      </c>
      <c r="K16" s="463" t="s">
        <v>658</v>
      </c>
      <c r="M16" s="463" t="s">
        <v>658</v>
      </c>
      <c r="N16" s="463" t="s">
        <v>658</v>
      </c>
      <c r="O16" s="463" t="s">
        <v>658</v>
      </c>
      <c r="P16" s="463" t="s">
        <v>658</v>
      </c>
      <c r="Q16" s="463" t="s">
        <v>658</v>
      </c>
      <c r="R16" s="463"/>
      <c r="S16" s="463" t="s">
        <v>658</v>
      </c>
      <c r="T16" s="463" t="s">
        <v>658</v>
      </c>
      <c r="U16" s="551"/>
    </row>
    <row r="17" spans="1:21" x14ac:dyDescent="0.2">
      <c r="A17" s="464">
        <v>11</v>
      </c>
      <c r="B17" s="99" t="s">
        <v>340</v>
      </c>
      <c r="C17" s="485">
        <v>40156</v>
      </c>
      <c r="D17" s="485">
        <v>40156</v>
      </c>
      <c r="E17" s="485">
        <v>41605</v>
      </c>
      <c r="F17" s="485">
        <v>41246</v>
      </c>
      <c r="G17" s="485">
        <v>42359</v>
      </c>
      <c r="I17" s="474">
        <v>42074</v>
      </c>
      <c r="J17" s="474">
        <v>41255</v>
      </c>
      <c r="K17" s="474">
        <v>41695</v>
      </c>
      <c r="M17" s="474">
        <v>41815</v>
      </c>
      <c r="N17" s="474">
        <v>41705</v>
      </c>
      <c r="O17" s="474">
        <v>42270</v>
      </c>
      <c r="P17" s="474">
        <v>42276</v>
      </c>
      <c r="Q17" s="474">
        <v>42531</v>
      </c>
      <c r="R17" s="474"/>
      <c r="S17" s="474">
        <v>41589</v>
      </c>
      <c r="T17" s="474">
        <v>41589</v>
      </c>
      <c r="U17" s="551"/>
    </row>
    <row r="18" spans="1:21" x14ac:dyDescent="0.2">
      <c r="A18" s="464">
        <v>12</v>
      </c>
      <c r="B18" s="99" t="s">
        <v>341</v>
      </c>
      <c r="C18" s="378" t="s">
        <v>342</v>
      </c>
      <c r="D18" s="378" t="s">
        <v>342</v>
      </c>
      <c r="E18" s="378" t="s">
        <v>135</v>
      </c>
      <c r="F18" s="378" t="s">
        <v>135</v>
      </c>
      <c r="G18" s="378" t="s">
        <v>135</v>
      </c>
      <c r="I18" s="463" t="s">
        <v>135</v>
      </c>
      <c r="J18" s="463" t="s">
        <v>135</v>
      </c>
      <c r="K18" s="463" t="s">
        <v>342</v>
      </c>
      <c r="M18" s="463" t="s">
        <v>342</v>
      </c>
      <c r="N18" s="463" t="s">
        <v>135</v>
      </c>
      <c r="O18" s="463" t="s">
        <v>342</v>
      </c>
      <c r="P18" s="463" t="s">
        <v>342</v>
      </c>
      <c r="Q18" s="463" t="s">
        <v>342</v>
      </c>
      <c r="R18" s="463"/>
      <c r="S18" s="463" t="s">
        <v>342</v>
      </c>
      <c r="T18" s="463" t="s">
        <v>135</v>
      </c>
      <c r="U18" s="551"/>
    </row>
    <row r="19" spans="1:21" x14ac:dyDescent="0.2">
      <c r="A19" s="464">
        <v>13</v>
      </c>
      <c r="B19" s="99" t="s">
        <v>343</v>
      </c>
      <c r="C19" s="378" t="s">
        <v>344</v>
      </c>
      <c r="D19" s="378" t="s">
        <v>344</v>
      </c>
      <c r="E19" s="485">
        <v>45257</v>
      </c>
      <c r="F19" s="485">
        <v>44898</v>
      </c>
      <c r="G19" s="485">
        <v>47838</v>
      </c>
      <c r="I19" s="474">
        <v>45727</v>
      </c>
      <c r="J19" s="474">
        <v>44907</v>
      </c>
      <c r="K19" s="463" t="s">
        <v>344</v>
      </c>
      <c r="M19" s="474"/>
      <c r="N19" s="474">
        <v>45358</v>
      </c>
      <c r="O19" s="474"/>
      <c r="P19" s="474"/>
      <c r="Q19" s="474"/>
      <c r="R19" s="474"/>
      <c r="S19" s="474"/>
      <c r="T19" s="474">
        <v>45243</v>
      </c>
      <c r="U19" s="551"/>
    </row>
    <row r="20" spans="1:21" x14ac:dyDescent="0.2">
      <c r="A20" s="464">
        <v>14</v>
      </c>
      <c r="B20" s="99" t="s">
        <v>345</v>
      </c>
      <c r="C20" s="378" t="s">
        <v>346</v>
      </c>
      <c r="D20" s="378" t="s">
        <v>346</v>
      </c>
      <c r="E20" s="378" t="s">
        <v>346</v>
      </c>
      <c r="F20" s="378" t="s">
        <v>346</v>
      </c>
      <c r="G20" s="378" t="s">
        <v>769</v>
      </c>
      <c r="I20" s="463" t="s">
        <v>346</v>
      </c>
      <c r="J20" s="463" t="s">
        <v>346</v>
      </c>
      <c r="K20" s="463" t="s">
        <v>346</v>
      </c>
      <c r="M20" s="474" t="s">
        <v>346</v>
      </c>
      <c r="N20" s="474" t="s">
        <v>346</v>
      </c>
      <c r="O20" s="474" t="s">
        <v>346</v>
      </c>
      <c r="P20" s="474" t="s">
        <v>346</v>
      </c>
      <c r="Q20" s="474" t="s">
        <v>346</v>
      </c>
      <c r="R20" s="474"/>
      <c r="S20" s="474" t="s">
        <v>346</v>
      </c>
      <c r="T20" s="474" t="s">
        <v>346</v>
      </c>
      <c r="U20" s="551"/>
    </row>
    <row r="21" spans="1:21" x14ac:dyDescent="0.2">
      <c r="A21" s="464">
        <v>15</v>
      </c>
      <c r="B21" s="99" t="s">
        <v>347</v>
      </c>
      <c r="C21" s="486">
        <v>43808</v>
      </c>
      <c r="D21" s="486">
        <v>43808</v>
      </c>
      <c r="E21" s="485">
        <v>43431</v>
      </c>
      <c r="F21" s="486">
        <v>43073</v>
      </c>
      <c r="G21" s="378" t="s">
        <v>375</v>
      </c>
      <c r="I21" s="474" t="s">
        <v>702</v>
      </c>
      <c r="J21" s="463" t="s">
        <v>661</v>
      </c>
      <c r="K21" s="463" t="s">
        <v>659</v>
      </c>
      <c r="M21" s="474">
        <v>43594</v>
      </c>
      <c r="N21" s="474">
        <v>43531</v>
      </c>
      <c r="O21" s="474">
        <v>44097</v>
      </c>
      <c r="P21" s="474">
        <v>44103</v>
      </c>
      <c r="Q21" s="474">
        <v>44322</v>
      </c>
      <c r="R21" s="474"/>
      <c r="S21" s="474">
        <v>43416</v>
      </c>
      <c r="T21" s="474">
        <v>43416</v>
      </c>
      <c r="U21" s="551"/>
    </row>
    <row r="22" spans="1:21" x14ac:dyDescent="0.2">
      <c r="A22" s="464">
        <v>16</v>
      </c>
      <c r="B22" s="99" t="s">
        <v>348</v>
      </c>
      <c r="C22" s="318" t="s">
        <v>349</v>
      </c>
      <c r="D22" s="318" t="s">
        <v>349</v>
      </c>
      <c r="E22" s="378" t="s">
        <v>350</v>
      </c>
      <c r="F22" s="378" t="s">
        <v>350</v>
      </c>
      <c r="G22" s="378" t="s">
        <v>375</v>
      </c>
      <c r="I22" s="463" t="s">
        <v>660</v>
      </c>
      <c r="J22" s="463" t="s">
        <v>660</v>
      </c>
      <c r="K22" s="463" t="s">
        <v>660</v>
      </c>
      <c r="M22" s="463" t="s">
        <v>660</v>
      </c>
      <c r="N22" s="463" t="s">
        <v>660</v>
      </c>
      <c r="O22" s="463" t="s">
        <v>660</v>
      </c>
      <c r="P22" s="463" t="s">
        <v>660</v>
      </c>
      <c r="Q22" s="463" t="s">
        <v>660</v>
      </c>
      <c r="R22" s="463"/>
      <c r="S22" s="463" t="s">
        <v>660</v>
      </c>
      <c r="T22" s="463" t="s">
        <v>660</v>
      </c>
      <c r="U22" s="551"/>
    </row>
    <row r="23" spans="1:21" ht="13.5" thickBot="1" x14ac:dyDescent="0.25">
      <c r="A23" s="465"/>
      <c r="B23" s="424" t="s">
        <v>351</v>
      </c>
      <c r="C23" s="423"/>
      <c r="D23" s="423"/>
      <c r="E23" s="423"/>
      <c r="F23" s="423"/>
      <c r="G23" s="423"/>
      <c r="I23" s="423"/>
      <c r="J23" s="423"/>
      <c r="K23" s="423"/>
      <c r="M23" s="482"/>
      <c r="N23" s="482"/>
      <c r="O23" s="482"/>
      <c r="P23" s="482"/>
      <c r="Q23" s="482"/>
      <c r="R23" s="482"/>
      <c r="S23" s="482"/>
      <c r="T23" s="482"/>
      <c r="U23" s="551"/>
    </row>
    <row r="24" spans="1:21" x14ac:dyDescent="0.2">
      <c r="A24" s="464">
        <v>17</v>
      </c>
      <c r="B24" s="99" t="s">
        <v>352</v>
      </c>
      <c r="C24" s="378" t="s">
        <v>353</v>
      </c>
      <c r="D24" s="378" t="s">
        <v>354</v>
      </c>
      <c r="E24" s="378" t="s">
        <v>354</v>
      </c>
      <c r="F24" s="378" t="s">
        <v>354</v>
      </c>
      <c r="G24" s="378" t="s">
        <v>353</v>
      </c>
      <c r="I24" s="378" t="s">
        <v>354</v>
      </c>
      <c r="J24" s="378" t="s">
        <v>354</v>
      </c>
      <c r="K24" s="378" t="s">
        <v>354</v>
      </c>
      <c r="M24" s="378" t="s">
        <v>354</v>
      </c>
      <c r="N24" s="378" t="s">
        <v>354</v>
      </c>
      <c r="O24" s="378" t="s">
        <v>354</v>
      </c>
      <c r="P24" s="378" t="s">
        <v>354</v>
      </c>
      <c r="Q24" s="378" t="s">
        <v>354</v>
      </c>
      <c r="R24" s="378"/>
      <c r="S24" s="463" t="s">
        <v>669</v>
      </c>
      <c r="T24" s="463" t="s">
        <v>669</v>
      </c>
      <c r="U24" s="551"/>
    </row>
    <row r="25" spans="1:21" ht="25.5" customHeight="1" x14ac:dyDescent="0.2">
      <c r="A25" s="473">
        <v>18</v>
      </c>
      <c r="B25" s="99" t="s">
        <v>355</v>
      </c>
      <c r="C25" s="422" t="s">
        <v>356</v>
      </c>
      <c r="D25" s="318" t="s">
        <v>740</v>
      </c>
      <c r="E25" s="318" t="s">
        <v>357</v>
      </c>
      <c r="F25" s="318" t="s">
        <v>358</v>
      </c>
      <c r="G25" s="422" t="s">
        <v>770</v>
      </c>
      <c r="I25" s="478" t="s">
        <v>839</v>
      </c>
      <c r="J25" s="478" t="s">
        <v>840</v>
      </c>
      <c r="K25" s="478" t="s">
        <v>841</v>
      </c>
      <c r="M25" s="463" t="s">
        <v>775</v>
      </c>
      <c r="N25" s="463" t="s">
        <v>776</v>
      </c>
      <c r="O25" s="463" t="s">
        <v>777</v>
      </c>
      <c r="P25" s="463" t="s">
        <v>777</v>
      </c>
      <c r="Q25" s="463" t="s">
        <v>779</v>
      </c>
      <c r="R25" s="463"/>
      <c r="S25" s="463" t="s">
        <v>773</v>
      </c>
      <c r="T25" s="463" t="s">
        <v>774</v>
      </c>
      <c r="U25" s="551"/>
    </row>
    <row r="26" spans="1:21" x14ac:dyDescent="0.2">
      <c r="A26" s="464">
        <v>19</v>
      </c>
      <c r="B26" s="99" t="s">
        <v>359</v>
      </c>
      <c r="C26" s="378" t="s">
        <v>360</v>
      </c>
      <c r="D26" s="378" t="s">
        <v>360</v>
      </c>
      <c r="E26" s="378" t="s">
        <v>360</v>
      </c>
      <c r="F26" s="378" t="s">
        <v>360</v>
      </c>
      <c r="G26" s="378" t="s">
        <v>360</v>
      </c>
      <c r="I26" s="463" t="s">
        <v>360</v>
      </c>
      <c r="J26" s="463" t="s">
        <v>360</v>
      </c>
      <c r="K26" s="463" t="s">
        <v>360</v>
      </c>
      <c r="M26" s="463" t="s">
        <v>360</v>
      </c>
      <c r="N26" s="463" t="s">
        <v>360</v>
      </c>
      <c r="O26" s="463" t="s">
        <v>360</v>
      </c>
      <c r="P26" s="463" t="s">
        <v>360</v>
      </c>
      <c r="Q26" s="463" t="s">
        <v>360</v>
      </c>
      <c r="R26" s="463"/>
      <c r="S26" s="463" t="s">
        <v>360</v>
      </c>
      <c r="T26" s="463" t="s">
        <v>360</v>
      </c>
      <c r="U26" s="551"/>
    </row>
    <row r="27" spans="1:21" x14ac:dyDescent="0.2">
      <c r="A27" s="464" t="s">
        <v>361</v>
      </c>
      <c r="B27" s="99" t="s">
        <v>362</v>
      </c>
      <c r="C27" s="378" t="s">
        <v>363</v>
      </c>
      <c r="D27" s="378" t="s">
        <v>363</v>
      </c>
      <c r="E27" s="378" t="s">
        <v>364</v>
      </c>
      <c r="F27" s="378" t="s">
        <v>364</v>
      </c>
      <c r="G27" s="378" t="s">
        <v>364</v>
      </c>
      <c r="I27" s="463" t="s">
        <v>364</v>
      </c>
      <c r="J27" s="463" t="s">
        <v>364</v>
      </c>
      <c r="K27" s="463" t="s">
        <v>662</v>
      </c>
      <c r="M27" s="463" t="s">
        <v>364</v>
      </c>
      <c r="N27" s="463" t="s">
        <v>662</v>
      </c>
      <c r="O27" s="463" t="s">
        <v>364</v>
      </c>
      <c r="P27" s="463" t="s">
        <v>364</v>
      </c>
      <c r="Q27" s="463" t="s">
        <v>364</v>
      </c>
      <c r="R27" s="463"/>
      <c r="S27" s="463" t="s">
        <v>364</v>
      </c>
      <c r="T27" s="463" t="s">
        <v>662</v>
      </c>
      <c r="U27" s="551"/>
    </row>
    <row r="28" spans="1:21" x14ac:dyDescent="0.2">
      <c r="A28" s="464" t="s">
        <v>365</v>
      </c>
      <c r="B28" s="99" t="s">
        <v>366</v>
      </c>
      <c r="C28" s="378" t="s">
        <v>363</v>
      </c>
      <c r="D28" s="378" t="s">
        <v>363</v>
      </c>
      <c r="E28" s="378" t="s">
        <v>364</v>
      </c>
      <c r="F28" s="378" t="s">
        <v>364</v>
      </c>
      <c r="G28" s="378" t="s">
        <v>364</v>
      </c>
      <c r="I28" s="463" t="s">
        <v>364</v>
      </c>
      <c r="J28" s="463" t="s">
        <v>364</v>
      </c>
      <c r="K28" s="463" t="s">
        <v>662</v>
      </c>
      <c r="M28" s="463" t="s">
        <v>364</v>
      </c>
      <c r="N28" s="463" t="s">
        <v>662</v>
      </c>
      <c r="O28" s="463" t="s">
        <v>364</v>
      </c>
      <c r="P28" s="463" t="s">
        <v>364</v>
      </c>
      <c r="Q28" s="463" t="s">
        <v>364</v>
      </c>
      <c r="R28" s="463"/>
      <c r="S28" s="463" t="s">
        <v>364</v>
      </c>
      <c r="T28" s="463" t="s">
        <v>662</v>
      </c>
      <c r="U28" s="551"/>
    </row>
    <row r="29" spans="1:21" x14ac:dyDescent="0.2">
      <c r="A29" s="473">
        <v>21</v>
      </c>
      <c r="B29" s="99" t="s">
        <v>367</v>
      </c>
      <c r="C29" s="378" t="s">
        <v>346</v>
      </c>
      <c r="D29" s="378" t="s">
        <v>346</v>
      </c>
      <c r="E29" s="378" t="s">
        <v>360</v>
      </c>
      <c r="F29" s="378" t="s">
        <v>360</v>
      </c>
      <c r="G29" s="378" t="s">
        <v>360</v>
      </c>
      <c r="I29" s="463" t="s">
        <v>360</v>
      </c>
      <c r="J29" s="463" t="s">
        <v>360</v>
      </c>
      <c r="K29" s="463" t="s">
        <v>360</v>
      </c>
      <c r="M29" s="463" t="s">
        <v>360</v>
      </c>
      <c r="N29" s="463" t="s">
        <v>346</v>
      </c>
      <c r="O29" s="463" t="s">
        <v>360</v>
      </c>
      <c r="P29" s="463" t="s">
        <v>360</v>
      </c>
      <c r="Q29" s="463" t="s">
        <v>360</v>
      </c>
      <c r="R29" s="463"/>
      <c r="S29" s="463" t="s">
        <v>360</v>
      </c>
      <c r="T29" s="487" t="s">
        <v>346</v>
      </c>
      <c r="U29" s="551"/>
    </row>
    <row r="30" spans="1:21" x14ac:dyDescent="0.2">
      <c r="A30" s="464">
        <v>22</v>
      </c>
      <c r="B30" s="99" t="s">
        <v>368</v>
      </c>
      <c r="C30" s="378" t="s">
        <v>369</v>
      </c>
      <c r="D30" s="378" t="s">
        <v>369</v>
      </c>
      <c r="E30" s="378" t="s">
        <v>370</v>
      </c>
      <c r="F30" s="378" t="s">
        <v>370</v>
      </c>
      <c r="G30" s="378" t="s">
        <v>370</v>
      </c>
      <c r="I30" s="463" t="s">
        <v>360</v>
      </c>
      <c r="J30" s="463" t="s">
        <v>360</v>
      </c>
      <c r="K30" s="463" t="s">
        <v>360</v>
      </c>
      <c r="M30" s="463" t="s">
        <v>370</v>
      </c>
      <c r="N30" s="463" t="s">
        <v>683</v>
      </c>
      <c r="O30" s="378" t="s">
        <v>370</v>
      </c>
      <c r="P30" s="378" t="s">
        <v>370</v>
      </c>
      <c r="Q30" s="378" t="s">
        <v>370</v>
      </c>
      <c r="R30" s="378"/>
      <c r="S30" s="463" t="s">
        <v>370</v>
      </c>
      <c r="T30" s="463" t="s">
        <v>683</v>
      </c>
      <c r="U30" s="551"/>
    </row>
    <row r="31" spans="1:21" ht="13.5" thickBot="1" x14ac:dyDescent="0.25">
      <c r="A31" s="465"/>
      <c r="B31" s="424" t="s">
        <v>371</v>
      </c>
      <c r="C31" s="423"/>
      <c r="D31" s="423"/>
      <c r="E31" s="423"/>
      <c r="F31" s="423"/>
      <c r="G31" s="423"/>
      <c r="I31" s="423"/>
      <c r="J31" s="423"/>
      <c r="K31" s="423"/>
      <c r="M31" s="482"/>
      <c r="N31" s="482"/>
      <c r="O31" s="482"/>
      <c r="P31" s="482"/>
      <c r="Q31" s="482"/>
      <c r="R31" s="482"/>
      <c r="S31" s="480"/>
      <c r="T31" s="480"/>
      <c r="U31" s="551"/>
    </row>
    <row r="32" spans="1:21" ht="72" customHeight="1" x14ac:dyDescent="0.2">
      <c r="A32" s="473">
        <v>23</v>
      </c>
      <c r="B32" s="99" t="s">
        <v>372</v>
      </c>
      <c r="C32" s="378" t="s">
        <v>373</v>
      </c>
      <c r="D32" s="378" t="s">
        <v>373</v>
      </c>
      <c r="E32" s="378" t="s">
        <v>373</v>
      </c>
      <c r="F32" s="378" t="s">
        <v>373</v>
      </c>
      <c r="G32" s="378" t="s">
        <v>373</v>
      </c>
      <c r="I32" s="378" t="s">
        <v>373</v>
      </c>
      <c r="J32" s="378" t="s">
        <v>373</v>
      </c>
      <c r="K32" s="378" t="s">
        <v>373</v>
      </c>
      <c r="M32" s="475" t="s">
        <v>670</v>
      </c>
      <c r="N32" s="378" t="s">
        <v>373</v>
      </c>
      <c r="O32" s="475" t="s">
        <v>670</v>
      </c>
      <c r="P32" s="475" t="s">
        <v>670</v>
      </c>
      <c r="Q32" s="475" t="s">
        <v>670</v>
      </c>
      <c r="R32" s="475"/>
      <c r="S32" s="479" t="s">
        <v>670</v>
      </c>
      <c r="T32" s="378" t="s">
        <v>373</v>
      </c>
      <c r="U32" s="551"/>
    </row>
    <row r="33" spans="1:21" x14ac:dyDescent="0.2">
      <c r="A33" s="464">
        <v>24</v>
      </c>
      <c r="B33" s="99" t="s">
        <v>374</v>
      </c>
      <c r="C33" s="378" t="s">
        <v>375</v>
      </c>
      <c r="D33" s="378" t="s">
        <v>375</v>
      </c>
      <c r="E33" s="378" t="s">
        <v>375</v>
      </c>
      <c r="F33" s="378" t="s">
        <v>375</v>
      </c>
      <c r="G33" s="378" t="s">
        <v>375</v>
      </c>
      <c r="I33" s="463" t="s">
        <v>375</v>
      </c>
      <c r="J33" s="463" t="s">
        <v>375</v>
      </c>
      <c r="K33" s="463" t="s">
        <v>375</v>
      </c>
      <c r="M33" s="463" t="s">
        <v>682</v>
      </c>
      <c r="N33" s="463" t="s">
        <v>375</v>
      </c>
      <c r="O33" s="463" t="s">
        <v>712</v>
      </c>
      <c r="P33" s="463" t="s">
        <v>712</v>
      </c>
      <c r="Q33" s="463" t="s">
        <v>712</v>
      </c>
      <c r="R33" s="463"/>
      <c r="S33" s="463" t="s">
        <v>682</v>
      </c>
      <c r="T33" s="463" t="s">
        <v>375</v>
      </c>
      <c r="U33" s="551"/>
    </row>
    <row r="34" spans="1:21" x14ac:dyDescent="0.2">
      <c r="A34" s="464">
        <v>25</v>
      </c>
      <c r="B34" s="99" t="s">
        <v>376</v>
      </c>
      <c r="C34" s="378" t="s">
        <v>375</v>
      </c>
      <c r="D34" s="378" t="s">
        <v>375</v>
      </c>
      <c r="E34" s="378" t="s">
        <v>375</v>
      </c>
      <c r="F34" s="378" t="s">
        <v>375</v>
      </c>
      <c r="G34" s="378" t="s">
        <v>375</v>
      </c>
      <c r="I34" s="463" t="s">
        <v>375</v>
      </c>
      <c r="J34" s="463" t="s">
        <v>375</v>
      </c>
      <c r="K34" s="463" t="s">
        <v>375</v>
      </c>
      <c r="M34" s="463" t="s">
        <v>682</v>
      </c>
      <c r="N34" s="463" t="s">
        <v>375</v>
      </c>
      <c r="O34" s="463" t="s">
        <v>712</v>
      </c>
      <c r="P34" s="463" t="s">
        <v>712</v>
      </c>
      <c r="Q34" s="463" t="s">
        <v>712</v>
      </c>
      <c r="R34" s="463"/>
      <c r="S34" s="463" t="s">
        <v>682</v>
      </c>
      <c r="T34" s="463" t="s">
        <v>375</v>
      </c>
      <c r="U34" s="551"/>
    </row>
    <row r="35" spans="1:21" x14ac:dyDescent="0.2">
      <c r="A35" s="464">
        <v>26</v>
      </c>
      <c r="B35" s="99" t="s">
        <v>377</v>
      </c>
      <c r="C35" s="378" t="s">
        <v>375</v>
      </c>
      <c r="D35" s="378" t="s">
        <v>375</v>
      </c>
      <c r="E35" s="378" t="s">
        <v>375</v>
      </c>
      <c r="F35" s="378" t="s">
        <v>375</v>
      </c>
      <c r="G35" s="378" t="s">
        <v>375</v>
      </c>
      <c r="I35" s="463" t="s">
        <v>375</v>
      </c>
      <c r="J35" s="463" t="s">
        <v>375</v>
      </c>
      <c r="K35" s="463" t="s">
        <v>375</v>
      </c>
      <c r="M35" s="463" t="s">
        <v>682</v>
      </c>
      <c r="N35" s="463" t="s">
        <v>375</v>
      </c>
      <c r="O35" s="463" t="s">
        <v>712</v>
      </c>
      <c r="P35" s="463" t="s">
        <v>712</v>
      </c>
      <c r="Q35" s="463" t="s">
        <v>712</v>
      </c>
      <c r="R35" s="463"/>
      <c r="S35" s="463" t="s">
        <v>682</v>
      </c>
      <c r="T35" s="463" t="s">
        <v>375</v>
      </c>
      <c r="U35" s="551"/>
    </row>
    <row r="36" spans="1:21" x14ac:dyDescent="0.2">
      <c r="A36" s="464">
        <v>27</v>
      </c>
      <c r="B36" s="99" t="s">
        <v>378</v>
      </c>
      <c r="C36" s="378" t="s">
        <v>375</v>
      </c>
      <c r="D36" s="378" t="s">
        <v>375</v>
      </c>
      <c r="E36" s="378" t="s">
        <v>375</v>
      </c>
      <c r="F36" s="378" t="s">
        <v>375</v>
      </c>
      <c r="G36" s="378" t="s">
        <v>375</v>
      </c>
      <c r="I36" s="463" t="s">
        <v>375</v>
      </c>
      <c r="J36" s="463" t="s">
        <v>375</v>
      </c>
      <c r="K36" s="463" t="s">
        <v>375</v>
      </c>
      <c r="M36" s="463" t="s">
        <v>682</v>
      </c>
      <c r="N36" s="463" t="s">
        <v>375</v>
      </c>
      <c r="O36" s="463" t="s">
        <v>712</v>
      </c>
      <c r="P36" s="463" t="s">
        <v>712</v>
      </c>
      <c r="Q36" s="463" t="s">
        <v>712</v>
      </c>
      <c r="R36" s="463"/>
      <c r="S36" s="463" t="s">
        <v>682</v>
      </c>
      <c r="T36" s="463" t="s">
        <v>375</v>
      </c>
      <c r="U36" s="551"/>
    </row>
    <row r="37" spans="1:21" x14ac:dyDescent="0.2">
      <c r="A37" s="464">
        <v>28</v>
      </c>
      <c r="B37" s="99" t="s">
        <v>379</v>
      </c>
      <c r="C37" s="378" t="s">
        <v>375</v>
      </c>
      <c r="D37" s="378" t="s">
        <v>375</v>
      </c>
      <c r="E37" s="378" t="s">
        <v>375</v>
      </c>
      <c r="F37" s="378" t="s">
        <v>375</v>
      </c>
      <c r="G37" s="378" t="s">
        <v>375</v>
      </c>
      <c r="I37" s="463" t="s">
        <v>375</v>
      </c>
      <c r="J37" s="463" t="s">
        <v>375</v>
      </c>
      <c r="K37" s="463" t="s">
        <v>375</v>
      </c>
      <c r="M37" s="463" t="s">
        <v>682</v>
      </c>
      <c r="N37" s="463" t="s">
        <v>375</v>
      </c>
      <c r="O37" s="463" t="s">
        <v>712</v>
      </c>
      <c r="P37" s="463" t="s">
        <v>712</v>
      </c>
      <c r="Q37" s="463" t="s">
        <v>712</v>
      </c>
      <c r="R37" s="463"/>
      <c r="S37" s="463" t="s">
        <v>682</v>
      </c>
      <c r="T37" s="463" t="s">
        <v>375</v>
      </c>
      <c r="U37" s="551"/>
    </row>
    <row r="38" spans="1:21" x14ac:dyDescent="0.2">
      <c r="A38" s="464">
        <v>29</v>
      </c>
      <c r="B38" s="99" t="s">
        <v>380</v>
      </c>
      <c r="C38" s="378" t="s">
        <v>375</v>
      </c>
      <c r="D38" s="378" t="s">
        <v>375</v>
      </c>
      <c r="E38" s="378" t="s">
        <v>375</v>
      </c>
      <c r="F38" s="378" t="s">
        <v>375</v>
      </c>
      <c r="G38" s="378" t="s">
        <v>375</v>
      </c>
      <c r="I38" s="463" t="s">
        <v>375</v>
      </c>
      <c r="J38" s="463" t="s">
        <v>375</v>
      </c>
      <c r="K38" s="463" t="s">
        <v>375</v>
      </c>
      <c r="M38" s="463" t="s">
        <v>682</v>
      </c>
      <c r="N38" s="463" t="s">
        <v>375</v>
      </c>
      <c r="O38" s="463" t="s">
        <v>712</v>
      </c>
      <c r="P38" s="463" t="s">
        <v>712</v>
      </c>
      <c r="Q38" s="463" t="s">
        <v>712</v>
      </c>
      <c r="R38" s="463"/>
      <c r="S38" s="463" t="s">
        <v>682</v>
      </c>
      <c r="T38" s="463" t="s">
        <v>375</v>
      </c>
      <c r="U38" s="551"/>
    </row>
    <row r="39" spans="1:21" ht="84" x14ac:dyDescent="0.2">
      <c r="A39" s="473">
        <v>30</v>
      </c>
      <c r="B39" s="99" t="s">
        <v>381</v>
      </c>
      <c r="C39" s="378" t="s">
        <v>346</v>
      </c>
      <c r="D39" s="378" t="s">
        <v>346</v>
      </c>
      <c r="E39" s="378" t="s">
        <v>375</v>
      </c>
      <c r="F39" s="378" t="s">
        <v>375</v>
      </c>
      <c r="G39" s="378" t="s">
        <v>375</v>
      </c>
      <c r="I39" s="463" t="s">
        <v>360</v>
      </c>
      <c r="J39" s="463" t="s">
        <v>360</v>
      </c>
      <c r="K39" s="463" t="s">
        <v>346</v>
      </c>
      <c r="M39" s="475" t="s">
        <v>671</v>
      </c>
      <c r="N39" s="463" t="s">
        <v>375</v>
      </c>
      <c r="O39" s="475" t="s">
        <v>671</v>
      </c>
      <c r="P39" s="475" t="s">
        <v>671</v>
      </c>
      <c r="Q39" s="475" t="s">
        <v>671</v>
      </c>
      <c r="R39" s="475"/>
      <c r="S39" s="479" t="s">
        <v>677</v>
      </c>
      <c r="T39" s="463" t="s">
        <v>375</v>
      </c>
      <c r="U39" s="551"/>
    </row>
    <row r="40" spans="1:21" ht="120" x14ac:dyDescent="0.2">
      <c r="A40" s="473">
        <v>31</v>
      </c>
      <c r="B40" s="99" t="s">
        <v>382</v>
      </c>
      <c r="C40" s="318" t="s">
        <v>383</v>
      </c>
      <c r="D40" s="318" t="s">
        <v>383</v>
      </c>
      <c r="E40" s="378" t="s">
        <v>375</v>
      </c>
      <c r="F40" s="378" t="s">
        <v>375</v>
      </c>
      <c r="G40" s="378" t="s">
        <v>375</v>
      </c>
      <c r="I40" s="463" t="s">
        <v>375</v>
      </c>
      <c r="J40" s="463" t="s">
        <v>375</v>
      </c>
      <c r="K40" s="476" t="s">
        <v>704</v>
      </c>
      <c r="M40" s="479" t="s">
        <v>672</v>
      </c>
      <c r="N40" s="463" t="s">
        <v>375</v>
      </c>
      <c r="O40" s="479" t="s">
        <v>672</v>
      </c>
      <c r="P40" s="479" t="s">
        <v>672</v>
      </c>
      <c r="Q40" s="479" t="s">
        <v>672</v>
      </c>
      <c r="R40" s="479"/>
      <c r="S40" s="475" t="s">
        <v>678</v>
      </c>
      <c r="T40" s="463" t="s">
        <v>375</v>
      </c>
      <c r="U40" s="551"/>
    </row>
    <row r="41" spans="1:21" ht="84" x14ac:dyDescent="0.2">
      <c r="A41" s="473">
        <v>32</v>
      </c>
      <c r="B41" s="99" t="s">
        <v>384</v>
      </c>
      <c r="C41" s="378" t="s">
        <v>385</v>
      </c>
      <c r="D41" s="378" t="s">
        <v>385</v>
      </c>
      <c r="E41" s="378" t="s">
        <v>375</v>
      </c>
      <c r="F41" s="378" t="s">
        <v>375</v>
      </c>
      <c r="G41" s="378" t="s">
        <v>375</v>
      </c>
      <c r="I41" s="463" t="s">
        <v>375</v>
      </c>
      <c r="J41" s="463" t="s">
        <v>375</v>
      </c>
      <c r="K41" s="463" t="s">
        <v>385</v>
      </c>
      <c r="M41" s="475" t="s">
        <v>713</v>
      </c>
      <c r="N41" s="463" t="s">
        <v>375</v>
      </c>
      <c r="O41" s="475" t="s">
        <v>713</v>
      </c>
      <c r="P41" s="475" t="s">
        <v>713</v>
      </c>
      <c r="Q41" s="475" t="s">
        <v>713</v>
      </c>
      <c r="R41" s="475"/>
      <c r="S41" s="479" t="s">
        <v>718</v>
      </c>
      <c r="T41" s="463" t="s">
        <v>375</v>
      </c>
      <c r="U41" s="551"/>
    </row>
    <row r="42" spans="1:21" x14ac:dyDescent="0.2">
      <c r="A42" s="464">
        <v>33</v>
      </c>
      <c r="B42" s="99" t="s">
        <v>386</v>
      </c>
      <c r="C42" s="378" t="s">
        <v>387</v>
      </c>
      <c r="D42" s="378" t="s">
        <v>387</v>
      </c>
      <c r="E42" s="378" t="s">
        <v>375</v>
      </c>
      <c r="F42" s="378" t="s">
        <v>375</v>
      </c>
      <c r="G42" s="378" t="s">
        <v>375</v>
      </c>
      <c r="I42" s="463" t="s">
        <v>375</v>
      </c>
      <c r="J42" s="463" t="s">
        <v>375</v>
      </c>
      <c r="K42" s="463" t="s">
        <v>387</v>
      </c>
      <c r="M42" s="463" t="s">
        <v>387</v>
      </c>
      <c r="N42" s="463" t="s">
        <v>375</v>
      </c>
      <c r="O42" s="463" t="s">
        <v>387</v>
      </c>
      <c r="P42" s="463" t="s">
        <v>387</v>
      </c>
      <c r="Q42" s="463" t="s">
        <v>387</v>
      </c>
      <c r="R42" s="463"/>
      <c r="S42" s="463"/>
      <c r="T42" s="463" t="s">
        <v>375</v>
      </c>
      <c r="U42" s="551"/>
    </row>
    <row r="43" spans="1:21" ht="37.5" customHeight="1" x14ac:dyDescent="0.2">
      <c r="A43" s="473">
        <v>34</v>
      </c>
      <c r="B43" s="99" t="s">
        <v>388</v>
      </c>
      <c r="C43" s="318" t="s">
        <v>389</v>
      </c>
      <c r="D43" s="318" t="s">
        <v>389</v>
      </c>
      <c r="E43" s="378" t="s">
        <v>375</v>
      </c>
      <c r="F43" s="378" t="s">
        <v>375</v>
      </c>
      <c r="G43" s="378" t="s">
        <v>375</v>
      </c>
      <c r="I43" s="463" t="s">
        <v>375</v>
      </c>
      <c r="J43" s="463" t="s">
        <v>375</v>
      </c>
      <c r="K43" s="479" t="s">
        <v>664</v>
      </c>
      <c r="M43" s="475" t="s">
        <v>679</v>
      </c>
      <c r="N43" s="463"/>
      <c r="O43" s="475" t="s">
        <v>679</v>
      </c>
      <c r="P43" s="475" t="s">
        <v>679</v>
      </c>
      <c r="Q43" s="475" t="s">
        <v>679</v>
      </c>
      <c r="R43" s="475"/>
      <c r="S43" s="479" t="s">
        <v>679</v>
      </c>
      <c r="T43" s="551"/>
      <c r="U43" s="551"/>
    </row>
    <row r="44" spans="1:21" ht="48" x14ac:dyDescent="0.2">
      <c r="A44" s="473">
        <v>35</v>
      </c>
      <c r="B44" s="99" t="s">
        <v>390</v>
      </c>
      <c r="C44" s="378" t="s">
        <v>321</v>
      </c>
      <c r="D44" s="378" t="s">
        <v>321</v>
      </c>
      <c r="E44" s="378" t="s">
        <v>391</v>
      </c>
      <c r="F44" s="378" t="s">
        <v>391</v>
      </c>
      <c r="G44" s="378" t="s">
        <v>391</v>
      </c>
      <c r="I44" s="475" t="s">
        <v>703</v>
      </c>
      <c r="J44" s="476" t="s">
        <v>663</v>
      </c>
      <c r="K44" s="477" t="s">
        <v>665</v>
      </c>
      <c r="M44" s="463" t="s">
        <v>668</v>
      </c>
      <c r="N44" s="463" t="s">
        <v>673</v>
      </c>
      <c r="O44" s="463" t="s">
        <v>668</v>
      </c>
      <c r="P44" s="463" t="s">
        <v>668</v>
      </c>
      <c r="Q44" s="463" t="s">
        <v>668</v>
      </c>
      <c r="R44" s="463"/>
      <c r="S44" s="463" t="s">
        <v>668</v>
      </c>
      <c r="T44" s="463" t="s">
        <v>673</v>
      </c>
      <c r="U44" s="551"/>
    </row>
    <row r="45" spans="1:21" x14ac:dyDescent="0.2">
      <c r="A45" s="464">
        <v>36</v>
      </c>
      <c r="B45" s="99" t="s">
        <v>392</v>
      </c>
      <c r="C45" s="378" t="s">
        <v>346</v>
      </c>
      <c r="D45" s="378" t="s">
        <v>346</v>
      </c>
      <c r="E45" s="378" t="s">
        <v>375</v>
      </c>
      <c r="F45" s="378" t="s">
        <v>375</v>
      </c>
      <c r="G45" s="378" t="s">
        <v>375</v>
      </c>
      <c r="I45" s="463" t="s">
        <v>360</v>
      </c>
      <c r="J45" s="463" t="s">
        <v>360</v>
      </c>
      <c r="K45" s="463" t="s">
        <v>360</v>
      </c>
      <c r="M45" s="378" t="s">
        <v>375</v>
      </c>
      <c r="N45" s="378" t="s">
        <v>375</v>
      </c>
      <c r="O45" s="463" t="s">
        <v>375</v>
      </c>
      <c r="P45" s="463" t="s">
        <v>375</v>
      </c>
      <c r="Q45" s="463" t="s">
        <v>375</v>
      </c>
      <c r="R45" s="463"/>
      <c r="S45" s="378" t="s">
        <v>375</v>
      </c>
      <c r="T45" s="378" t="s">
        <v>375</v>
      </c>
      <c r="U45" s="551"/>
    </row>
    <row r="46" spans="1:21" ht="12.75" customHeight="1" x14ac:dyDescent="0.2">
      <c r="A46" s="464">
        <v>37</v>
      </c>
      <c r="B46" s="99" t="s">
        <v>393</v>
      </c>
      <c r="C46" s="318" t="s">
        <v>394</v>
      </c>
      <c r="D46" s="318" t="s">
        <v>394</v>
      </c>
      <c r="E46" s="378" t="s">
        <v>375</v>
      </c>
      <c r="F46" s="378" t="s">
        <v>375</v>
      </c>
      <c r="G46" s="378" t="s">
        <v>375</v>
      </c>
      <c r="I46" s="463" t="s">
        <v>375</v>
      </c>
      <c r="J46" s="463" t="s">
        <v>375</v>
      </c>
      <c r="K46" s="463" t="s">
        <v>375</v>
      </c>
      <c r="M46" s="463" t="s">
        <v>375</v>
      </c>
      <c r="N46" s="463" t="s">
        <v>375</v>
      </c>
      <c r="O46" s="378" t="s">
        <v>375</v>
      </c>
      <c r="P46" s="378" t="s">
        <v>375</v>
      </c>
      <c r="Q46" s="378" t="s">
        <v>375</v>
      </c>
      <c r="R46" s="378"/>
      <c r="S46" s="463" t="s">
        <v>375</v>
      </c>
      <c r="T46" s="463" t="s">
        <v>375</v>
      </c>
      <c r="U46" s="551"/>
    </row>
    <row r="47" spans="1:21" x14ac:dyDescent="0.2">
      <c r="B47" s="417"/>
      <c r="C47" s="417"/>
      <c r="D47" s="417"/>
      <c r="E47" s="417"/>
      <c r="F47" s="417"/>
      <c r="G47" s="417"/>
      <c r="M47" s="551"/>
      <c r="N47" s="551"/>
      <c r="O47" s="551"/>
      <c r="P47" s="551"/>
      <c r="Q47" s="565"/>
      <c r="R47" s="565"/>
    </row>
    <row r="49" spans="1:19" x14ac:dyDescent="0.2">
      <c r="A49" s="99"/>
      <c r="B49" s="99"/>
      <c r="C49" s="99"/>
      <c r="D49" s="575"/>
      <c r="E49" s="574"/>
      <c r="F49" s="575"/>
      <c r="G49" s="575"/>
      <c r="I49" s="551" t="s">
        <v>715</v>
      </c>
      <c r="M49" s="551" t="s">
        <v>716</v>
      </c>
      <c r="S49" s="551"/>
    </row>
    <row r="50" spans="1:19" x14ac:dyDescent="0.2">
      <c r="A50" s="99"/>
      <c r="B50" s="99"/>
      <c r="C50" s="99"/>
      <c r="D50" s="574"/>
      <c r="E50" s="574"/>
      <c r="F50" s="574"/>
      <c r="G50" s="574"/>
    </row>
    <row r="51" spans="1:19" x14ac:dyDescent="0.2">
      <c r="A51" s="99"/>
      <c r="B51" s="99"/>
      <c r="C51" s="99"/>
    </row>
  </sheetData>
  <mergeCells count="3">
    <mergeCell ref="I3:K3"/>
    <mergeCell ref="S3:T3"/>
    <mergeCell ref="M3:Q3"/>
  </mergeCells>
  <pageMargins left="0.7" right="0.7" top="0.75" bottom="0.75" header="0.3" footer="0.3"/>
  <pageSetup paperSize="8" scale="7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24"/>
  <sheetViews>
    <sheetView zoomScaleNormal="100" workbookViewId="0">
      <selection activeCell="C9" sqref="C9"/>
    </sheetView>
  </sheetViews>
  <sheetFormatPr baseColWidth="10" defaultColWidth="11" defaultRowHeight="12" x14ac:dyDescent="0.2"/>
  <cols>
    <col min="1" max="1" width="23.125" style="371" customWidth="1"/>
    <col min="2" max="2" width="9.5" style="371" customWidth="1"/>
    <col min="3" max="3" width="10.25" style="371" customWidth="1"/>
    <col min="4" max="4" width="11.25" style="371" customWidth="1"/>
    <col min="5" max="5" width="11.375" style="371" customWidth="1"/>
    <col min="6" max="6" width="10.625" style="371" customWidth="1"/>
    <col min="7" max="7" width="11.625" style="371" customWidth="1"/>
    <col min="8" max="16384" width="11" style="287"/>
  </cols>
  <sheetData>
    <row r="1" spans="1:7" x14ac:dyDescent="0.2">
      <c r="A1" s="98" t="s">
        <v>152</v>
      </c>
      <c r="B1" s="98"/>
      <c r="C1" s="98"/>
      <c r="D1" s="98"/>
      <c r="E1" s="98"/>
      <c r="F1" s="99"/>
    </row>
    <row r="2" spans="1:7" ht="14.25" x14ac:dyDescent="0.2">
      <c r="A2" s="100" t="s">
        <v>105</v>
      </c>
      <c r="B2" s="100"/>
      <c r="C2" s="100"/>
      <c r="D2" s="381"/>
      <c r="E2" s="100"/>
      <c r="F2" s="99"/>
    </row>
    <row r="3" spans="1:7" x14ac:dyDescent="0.2">
      <c r="A3" s="100" t="s">
        <v>149</v>
      </c>
      <c r="B3" s="100"/>
      <c r="C3" s="100"/>
      <c r="D3" s="100"/>
      <c r="E3" s="100"/>
      <c r="F3" s="99"/>
    </row>
    <row r="4" spans="1:7" ht="12" customHeight="1" x14ac:dyDescent="0.2">
      <c r="A4" s="627" t="s">
        <v>285</v>
      </c>
      <c r="B4" s="627"/>
      <c r="C4" s="627"/>
      <c r="D4" s="627"/>
      <c r="E4" s="627"/>
      <c r="F4" s="99"/>
    </row>
    <row r="5" spans="1:7" x14ac:dyDescent="0.2">
      <c r="A5" s="99" t="s">
        <v>284</v>
      </c>
      <c r="B5" s="101"/>
      <c r="C5" s="101"/>
      <c r="D5" s="102"/>
      <c r="E5" s="99"/>
      <c r="F5" s="99"/>
    </row>
    <row r="6" spans="1:7" x14ac:dyDescent="0.2">
      <c r="A6" s="99"/>
      <c r="B6" s="101"/>
      <c r="C6" s="101"/>
      <c r="D6" s="102"/>
      <c r="E6" s="99"/>
      <c r="F6" s="99"/>
    </row>
    <row r="7" spans="1:7" x14ac:dyDescent="0.2">
      <c r="A7" s="99"/>
      <c r="B7" s="101"/>
      <c r="C7" s="101"/>
      <c r="D7" s="102"/>
      <c r="E7" s="99"/>
      <c r="F7" s="99"/>
    </row>
    <row r="8" spans="1:7" x14ac:dyDescent="0.2">
      <c r="A8" s="98" t="s">
        <v>153</v>
      </c>
      <c r="B8" s="101"/>
      <c r="C8" s="101"/>
      <c r="D8" s="102"/>
      <c r="E8" s="99"/>
      <c r="F8" s="99"/>
      <c r="G8" s="551"/>
    </row>
    <row r="9" spans="1:7" x14ac:dyDescent="0.2">
      <c r="A9" s="100" t="s">
        <v>259</v>
      </c>
      <c r="B9" s="100"/>
      <c r="C9" s="100"/>
      <c r="D9" s="100"/>
      <c r="E9" s="100"/>
      <c r="F9" s="99"/>
      <c r="G9" s="551"/>
    </row>
    <row r="10" spans="1:7" s="371" customFormat="1" x14ac:dyDescent="0.2">
      <c r="A10" s="100" t="s">
        <v>272</v>
      </c>
      <c r="B10" s="100"/>
      <c r="C10" s="100"/>
      <c r="D10" s="100"/>
      <c r="E10" s="100"/>
      <c r="F10" s="99"/>
      <c r="G10" s="551"/>
    </row>
    <row r="11" spans="1:7" s="371" customFormat="1" x14ac:dyDescent="0.2">
      <c r="A11" s="99"/>
      <c r="B11" s="101"/>
      <c r="C11" s="101"/>
      <c r="D11" s="102"/>
      <c r="E11" s="99"/>
      <c r="F11" s="99"/>
      <c r="G11" s="551"/>
    </row>
    <row r="13" spans="1:7" x14ac:dyDescent="0.2">
      <c r="A13" s="391" t="s">
        <v>152</v>
      </c>
      <c r="B13" s="551"/>
      <c r="C13" s="551"/>
    </row>
    <row r="15" spans="1:7" ht="39" thickBot="1" x14ac:dyDescent="0.25">
      <c r="A15" s="86" t="s">
        <v>139</v>
      </c>
      <c r="B15" s="103" t="s">
        <v>812</v>
      </c>
      <c r="C15" s="103" t="s">
        <v>813</v>
      </c>
      <c r="D15" s="103" t="s">
        <v>814</v>
      </c>
      <c r="E15" s="104" t="s">
        <v>760</v>
      </c>
      <c r="F15" s="104" t="s">
        <v>761</v>
      </c>
      <c r="G15" s="104" t="s">
        <v>721</v>
      </c>
    </row>
    <row r="16" spans="1:7" ht="14.25" x14ac:dyDescent="0.2">
      <c r="A16" s="371" t="s">
        <v>263</v>
      </c>
      <c r="B16" s="383">
        <v>15.29</v>
      </c>
      <c r="C16" s="22">
        <v>11241</v>
      </c>
      <c r="D16" s="382">
        <v>16.52</v>
      </c>
      <c r="E16" s="383">
        <v>18.09</v>
      </c>
      <c r="F16" s="22">
        <v>13099</v>
      </c>
      <c r="G16" s="382">
        <v>16.09</v>
      </c>
    </row>
    <row r="17" spans="1:7" x14ac:dyDescent="0.2">
      <c r="A17" s="371" t="s">
        <v>128</v>
      </c>
      <c r="B17" s="383">
        <v>21.92</v>
      </c>
      <c r="C17" s="22">
        <v>2482</v>
      </c>
      <c r="D17" s="382">
        <v>20.67</v>
      </c>
      <c r="E17" s="383">
        <v>26.8</v>
      </c>
      <c r="F17" s="22">
        <v>4000</v>
      </c>
      <c r="G17" s="382">
        <v>15.68</v>
      </c>
    </row>
    <row r="18" spans="1:7" ht="14.25" x14ac:dyDescent="0.2">
      <c r="A18" s="24" t="s">
        <v>262</v>
      </c>
      <c r="B18" s="385">
        <v>24.15</v>
      </c>
      <c r="C18" s="26">
        <v>3317</v>
      </c>
      <c r="D18" s="105">
        <v>28.88</v>
      </c>
      <c r="E18" s="385">
        <v>24.15</v>
      </c>
      <c r="F18" s="26">
        <v>4385</v>
      </c>
      <c r="G18" s="105">
        <v>22.67</v>
      </c>
    </row>
    <row r="19" spans="1:7" x14ac:dyDescent="0.2">
      <c r="B19" s="79"/>
      <c r="C19" s="79"/>
    </row>
    <row r="20" spans="1:7" s="371" customFormat="1" ht="14.25" x14ac:dyDescent="0.2">
      <c r="A20" s="106" t="s">
        <v>261</v>
      </c>
      <c r="B20" s="79"/>
      <c r="C20" s="79"/>
    </row>
    <row r="21" spans="1:7" ht="14.25" x14ac:dyDescent="0.2">
      <c r="A21" s="106" t="s">
        <v>298</v>
      </c>
      <c r="B21" s="79"/>
      <c r="C21" s="79"/>
    </row>
    <row r="23" spans="1:7" x14ac:dyDescent="0.2">
      <c r="A23" s="551" t="s">
        <v>257</v>
      </c>
      <c r="B23" s="551"/>
      <c r="C23" s="551"/>
      <c r="D23" s="551"/>
      <c r="E23" s="551"/>
    </row>
    <row r="24" spans="1:7" x14ac:dyDescent="0.2">
      <c r="A24" s="371" t="s">
        <v>258</v>
      </c>
    </row>
  </sheetData>
  <mergeCells count="1">
    <mergeCell ref="A4:E4"/>
  </mergeCells>
  <pageMargins left="0.74803149606299213" right="0.74803149606299213" top="0.98425196850393704" bottom="0.98425196850393704" header="0.51181102362204722" footer="0.51181102362204722"/>
  <pageSetup paperSize="9" scale="81" fitToHeight="2" orientation="portrait" r:id="rId1"/>
  <headerFooter alignWithMargins="0">
    <oddFooter>&amp;R&amp;A</oddFooter>
  </headerFooter>
  <colBreaks count="1" manualBreakCount="1">
    <brk id="5" max="1048575" man="1"/>
  </col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151"/>
  <sheetViews>
    <sheetView zoomScaleNormal="100" workbookViewId="0"/>
  </sheetViews>
  <sheetFormatPr baseColWidth="10" defaultColWidth="11" defaultRowHeight="12.75" x14ac:dyDescent="0.2"/>
  <cols>
    <col min="1" max="1" width="4.5" style="551" customWidth="1"/>
    <col min="2" max="2" width="103" style="551" customWidth="1"/>
    <col min="3" max="3" width="32.5" style="551" customWidth="1"/>
    <col min="4" max="4" width="45.25" style="551" customWidth="1"/>
    <col min="5" max="5" width="32.5" style="551" customWidth="1"/>
    <col min="6" max="6" width="11" style="551"/>
    <col min="7" max="16384" width="11" style="298"/>
  </cols>
  <sheetData>
    <row r="1" spans="1:5" x14ac:dyDescent="0.2">
      <c r="A1" s="367" t="s">
        <v>759</v>
      </c>
    </row>
    <row r="2" spans="1:5" ht="15" x14ac:dyDescent="0.2">
      <c r="A2" s="515"/>
    </row>
    <row r="3" spans="1:5" ht="15" x14ac:dyDescent="0.2">
      <c r="A3" s="516"/>
    </row>
    <row r="4" spans="1:5" ht="15.75" thickBot="1" x14ac:dyDescent="0.25">
      <c r="A4" s="516" t="s">
        <v>707</v>
      </c>
      <c r="B4" s="438" t="s">
        <v>395</v>
      </c>
      <c r="C4" s="433" t="s">
        <v>632</v>
      </c>
      <c r="D4" s="425" t="s">
        <v>630</v>
      </c>
      <c r="E4" s="433" t="s">
        <v>631</v>
      </c>
    </row>
    <row r="5" spans="1:5" ht="15" x14ac:dyDescent="0.2">
      <c r="A5" s="516" t="s">
        <v>708</v>
      </c>
      <c r="B5" s="101" t="s">
        <v>396</v>
      </c>
      <c r="C5" s="389">
        <v>7980608</v>
      </c>
      <c r="D5" s="318" t="s">
        <v>397</v>
      </c>
      <c r="E5" s="378" t="s">
        <v>375</v>
      </c>
    </row>
    <row r="6" spans="1:5" ht="15" x14ac:dyDescent="0.2">
      <c r="A6" s="512" t="s">
        <v>709</v>
      </c>
      <c r="B6" s="99" t="s">
        <v>398</v>
      </c>
      <c r="C6" s="389">
        <v>7980608</v>
      </c>
      <c r="D6" s="436"/>
      <c r="E6" s="378" t="s">
        <v>375</v>
      </c>
    </row>
    <row r="7" spans="1:5" x14ac:dyDescent="0.2">
      <c r="A7" s="426"/>
      <c r="B7" s="99" t="s">
        <v>399</v>
      </c>
      <c r="C7" s="389"/>
      <c r="D7" s="436"/>
      <c r="E7" s="378" t="s">
        <v>375</v>
      </c>
    </row>
    <row r="8" spans="1:5" x14ac:dyDescent="0.2">
      <c r="A8" s="426"/>
      <c r="B8" s="99" t="s">
        <v>400</v>
      </c>
      <c r="C8" s="389"/>
      <c r="D8" s="436"/>
      <c r="E8" s="378" t="s">
        <v>375</v>
      </c>
    </row>
    <row r="9" spans="1:5" x14ac:dyDescent="0.2">
      <c r="A9" s="426">
        <v>2</v>
      </c>
      <c r="B9" s="310" t="s">
        <v>401</v>
      </c>
      <c r="C9" s="389">
        <v>9260315</v>
      </c>
      <c r="D9" s="378" t="s">
        <v>402</v>
      </c>
      <c r="E9" s="378" t="s">
        <v>375</v>
      </c>
    </row>
    <row r="10" spans="1:5" x14ac:dyDescent="0.2">
      <c r="A10" s="426">
        <v>3</v>
      </c>
      <c r="B10" s="310" t="s">
        <v>403</v>
      </c>
      <c r="C10" s="389">
        <v>-708259</v>
      </c>
      <c r="D10" s="435" t="s">
        <v>404</v>
      </c>
      <c r="E10" s="378" t="s">
        <v>375</v>
      </c>
    </row>
    <row r="11" spans="1:5" x14ac:dyDescent="0.2">
      <c r="A11" s="426" t="s">
        <v>405</v>
      </c>
      <c r="B11" s="99" t="s">
        <v>406</v>
      </c>
      <c r="C11" s="389"/>
      <c r="D11" s="436" t="s">
        <v>407</v>
      </c>
      <c r="E11" s="378" t="s">
        <v>375</v>
      </c>
    </row>
    <row r="12" spans="1:5" ht="12.75" customHeight="1" x14ac:dyDescent="0.2">
      <c r="A12" s="426">
        <v>4</v>
      </c>
      <c r="B12" s="310" t="s">
        <v>408</v>
      </c>
      <c r="C12" s="389"/>
      <c r="D12" s="436"/>
      <c r="E12" s="378" t="s">
        <v>375</v>
      </c>
    </row>
    <row r="13" spans="1:5" ht="12.75" customHeight="1" x14ac:dyDescent="0.2">
      <c r="A13" s="426"/>
      <c r="B13" s="310" t="s">
        <v>409</v>
      </c>
      <c r="C13" s="389"/>
      <c r="D13" s="436"/>
      <c r="E13" s="378" t="s">
        <v>375</v>
      </c>
    </row>
    <row r="14" spans="1:5" x14ac:dyDescent="0.2">
      <c r="A14" s="426">
        <v>5</v>
      </c>
      <c r="B14" s="99" t="s">
        <v>410</v>
      </c>
      <c r="C14" s="389">
        <v>0</v>
      </c>
      <c r="D14" s="436">
        <v>84</v>
      </c>
      <c r="E14" s="378" t="s">
        <v>375</v>
      </c>
    </row>
    <row r="15" spans="1:5" ht="12.75" customHeight="1" x14ac:dyDescent="0.2">
      <c r="A15" s="426" t="s">
        <v>411</v>
      </c>
      <c r="B15" s="310" t="s">
        <v>412</v>
      </c>
      <c r="C15" s="389">
        <v>1179795</v>
      </c>
      <c r="D15" s="436" t="s">
        <v>413</v>
      </c>
      <c r="E15" s="378" t="s">
        <v>375</v>
      </c>
    </row>
    <row r="16" spans="1:5" x14ac:dyDescent="0.2">
      <c r="A16" s="426">
        <v>6</v>
      </c>
      <c r="B16" s="429" t="s">
        <v>414</v>
      </c>
      <c r="C16" s="389">
        <v>17712459</v>
      </c>
      <c r="D16" s="441" t="s">
        <v>415</v>
      </c>
      <c r="E16" s="378" t="s">
        <v>375</v>
      </c>
    </row>
    <row r="17" spans="1:5" x14ac:dyDescent="0.2">
      <c r="A17" s="668"/>
      <c r="B17" s="668"/>
      <c r="C17" s="668"/>
      <c r="D17" s="668"/>
      <c r="E17" s="668"/>
    </row>
    <row r="18" spans="1:5" ht="13.5" thickBot="1" x14ac:dyDescent="0.25">
      <c r="A18" s="465"/>
      <c r="B18" s="434" t="s">
        <v>416</v>
      </c>
      <c r="C18" s="434"/>
      <c r="D18" s="434"/>
      <c r="E18" s="434"/>
    </row>
    <row r="19" spans="1:5" ht="12.75" customHeight="1" x14ac:dyDescent="0.2">
      <c r="A19" s="426">
        <v>7</v>
      </c>
      <c r="B19" s="310" t="s">
        <v>417</v>
      </c>
      <c r="C19" s="389">
        <v>-49664</v>
      </c>
      <c r="D19" s="436" t="s">
        <v>418</v>
      </c>
      <c r="E19" s="378" t="s">
        <v>375</v>
      </c>
    </row>
    <row r="20" spans="1:5" ht="12.75" customHeight="1" x14ac:dyDescent="0.2">
      <c r="A20" s="426">
        <v>8</v>
      </c>
      <c r="B20" s="310" t="s">
        <v>419</v>
      </c>
      <c r="C20" s="389">
        <v>-93708</v>
      </c>
      <c r="D20" s="318" t="s">
        <v>420</v>
      </c>
      <c r="E20" s="378" t="s">
        <v>375</v>
      </c>
    </row>
    <row r="21" spans="1:5" x14ac:dyDescent="0.2">
      <c r="A21" s="426">
        <v>9</v>
      </c>
      <c r="B21" s="310" t="s">
        <v>421</v>
      </c>
      <c r="C21" s="389"/>
      <c r="D21" s="378"/>
      <c r="E21" s="378" t="s">
        <v>375</v>
      </c>
    </row>
    <row r="22" spans="1:5" ht="12.75" customHeight="1" x14ac:dyDescent="0.2">
      <c r="A22" s="426">
        <v>10</v>
      </c>
      <c r="B22" s="310" t="s">
        <v>422</v>
      </c>
      <c r="C22" s="389">
        <v>0</v>
      </c>
      <c r="D22" s="435" t="s">
        <v>423</v>
      </c>
      <c r="E22" s="378" t="s">
        <v>375</v>
      </c>
    </row>
    <row r="23" spans="1:5" ht="12.75" customHeight="1" x14ac:dyDescent="0.2">
      <c r="A23" s="426">
        <v>11</v>
      </c>
      <c r="B23" s="310" t="s">
        <v>424</v>
      </c>
      <c r="C23" s="389">
        <v>0</v>
      </c>
      <c r="D23" s="436" t="s">
        <v>425</v>
      </c>
      <c r="E23" s="378" t="s">
        <v>375</v>
      </c>
    </row>
    <row r="24" spans="1:5" ht="12.75" customHeight="1" x14ac:dyDescent="0.2">
      <c r="A24" s="426">
        <v>12</v>
      </c>
      <c r="B24" s="428" t="s">
        <v>426</v>
      </c>
      <c r="C24" s="389">
        <v>-263149</v>
      </c>
      <c r="D24" s="435" t="s">
        <v>427</v>
      </c>
      <c r="E24" s="378" t="s">
        <v>375</v>
      </c>
    </row>
    <row r="25" spans="1:5" ht="12.75" customHeight="1" x14ac:dyDescent="0.2">
      <c r="A25" s="426">
        <v>13</v>
      </c>
      <c r="B25" s="310" t="s">
        <v>428</v>
      </c>
      <c r="C25" s="389">
        <v>0</v>
      </c>
      <c r="D25" s="436" t="s">
        <v>429</v>
      </c>
      <c r="E25" s="378" t="s">
        <v>375</v>
      </c>
    </row>
    <row r="26" spans="1:5" ht="12.75" customHeight="1" x14ac:dyDescent="0.2">
      <c r="A26" s="426">
        <v>14</v>
      </c>
      <c r="B26" s="310" t="s">
        <v>430</v>
      </c>
      <c r="C26" s="389">
        <v>0</v>
      </c>
      <c r="D26" s="318" t="s">
        <v>431</v>
      </c>
      <c r="E26" s="378" t="s">
        <v>375</v>
      </c>
    </row>
    <row r="27" spans="1:5" x14ac:dyDescent="0.2">
      <c r="A27" s="426">
        <v>15</v>
      </c>
      <c r="B27" s="310" t="s">
        <v>432</v>
      </c>
      <c r="C27" s="389">
        <v>0</v>
      </c>
      <c r="D27" s="318" t="s">
        <v>433</v>
      </c>
      <c r="E27" s="378" t="s">
        <v>375</v>
      </c>
    </row>
    <row r="28" spans="1:5" ht="12.75" customHeight="1" x14ac:dyDescent="0.2">
      <c r="A28" s="426">
        <v>16</v>
      </c>
      <c r="B28" s="310" t="s">
        <v>434</v>
      </c>
      <c r="C28" s="389">
        <v>0</v>
      </c>
      <c r="D28" s="318" t="s">
        <v>435</v>
      </c>
      <c r="E28" s="378" t="s">
        <v>375</v>
      </c>
    </row>
    <row r="29" spans="1:5" ht="12.75" customHeight="1" x14ac:dyDescent="0.2">
      <c r="A29" s="426">
        <v>17</v>
      </c>
      <c r="B29" s="428" t="s">
        <v>436</v>
      </c>
      <c r="C29" s="389">
        <v>0</v>
      </c>
      <c r="D29" s="435" t="s">
        <v>437</v>
      </c>
      <c r="E29" s="378" t="s">
        <v>375</v>
      </c>
    </row>
    <row r="30" spans="1:5" ht="25.5" customHeight="1" x14ac:dyDescent="0.2">
      <c r="A30" s="426">
        <v>18</v>
      </c>
      <c r="B30" s="428" t="s">
        <v>438</v>
      </c>
      <c r="C30" s="389">
        <v>0</v>
      </c>
      <c r="D30" s="435" t="s">
        <v>439</v>
      </c>
      <c r="E30" s="378" t="s">
        <v>375</v>
      </c>
    </row>
    <row r="31" spans="1:5" ht="25.5" customHeight="1" x14ac:dyDescent="0.2">
      <c r="A31" s="426">
        <v>19</v>
      </c>
      <c r="B31" s="310" t="s">
        <v>440</v>
      </c>
      <c r="C31" s="389">
        <v>-162829</v>
      </c>
      <c r="D31" s="435" t="s">
        <v>441</v>
      </c>
      <c r="E31" s="378" t="s">
        <v>375</v>
      </c>
    </row>
    <row r="32" spans="1:5" x14ac:dyDescent="0.2">
      <c r="A32" s="426">
        <v>20</v>
      </c>
      <c r="B32" s="310" t="s">
        <v>421</v>
      </c>
      <c r="C32" s="389"/>
      <c r="D32" s="378"/>
      <c r="E32" s="378" t="s">
        <v>375</v>
      </c>
    </row>
    <row r="33" spans="1:5" x14ac:dyDescent="0.2">
      <c r="A33" s="426" t="s">
        <v>361</v>
      </c>
      <c r="B33" s="310" t="s">
        <v>442</v>
      </c>
      <c r="C33" s="389">
        <v>0</v>
      </c>
      <c r="D33" s="436" t="s">
        <v>443</v>
      </c>
      <c r="E33" s="378" t="s">
        <v>375</v>
      </c>
    </row>
    <row r="34" spans="1:5" ht="12.75" customHeight="1" x14ac:dyDescent="0.2">
      <c r="A34" s="427" t="s">
        <v>365</v>
      </c>
      <c r="B34" s="310" t="s">
        <v>444</v>
      </c>
      <c r="C34" s="389"/>
      <c r="D34" s="318" t="s">
        <v>445</v>
      </c>
      <c r="E34" s="378" t="s">
        <v>375</v>
      </c>
    </row>
    <row r="35" spans="1:5" ht="13.5" customHeight="1" x14ac:dyDescent="0.2">
      <c r="A35" s="427" t="s">
        <v>446</v>
      </c>
      <c r="B35" s="428" t="s">
        <v>447</v>
      </c>
      <c r="C35" s="389">
        <v>0</v>
      </c>
      <c r="D35" s="318" t="s">
        <v>448</v>
      </c>
      <c r="E35" s="378" t="s">
        <v>375</v>
      </c>
    </row>
    <row r="36" spans="1:5" ht="12.75" customHeight="1" x14ac:dyDescent="0.2">
      <c r="A36" s="427" t="s">
        <v>449</v>
      </c>
      <c r="B36" s="310" t="s">
        <v>450</v>
      </c>
      <c r="C36" s="389">
        <v>0</v>
      </c>
      <c r="D36" s="435" t="s">
        <v>451</v>
      </c>
      <c r="E36" s="378" t="s">
        <v>375</v>
      </c>
    </row>
    <row r="37" spans="1:5" ht="12.75" customHeight="1" x14ac:dyDescent="0.2">
      <c r="A37" s="426">
        <v>21</v>
      </c>
      <c r="B37" s="310" t="s">
        <v>452</v>
      </c>
      <c r="C37" s="389">
        <v>0</v>
      </c>
      <c r="D37" s="435" t="s">
        <v>453</v>
      </c>
      <c r="E37" s="378" t="s">
        <v>375</v>
      </c>
    </row>
    <row r="38" spans="1:5" ht="12.75" customHeight="1" x14ac:dyDescent="0.2">
      <c r="A38" s="426">
        <v>22</v>
      </c>
      <c r="B38" s="310" t="s">
        <v>454</v>
      </c>
      <c r="C38" s="389">
        <v>0</v>
      </c>
      <c r="D38" s="436" t="s">
        <v>455</v>
      </c>
      <c r="E38" s="378" t="s">
        <v>375</v>
      </c>
    </row>
    <row r="39" spans="1:5" ht="12.75" customHeight="1" x14ac:dyDescent="0.2">
      <c r="A39" s="426">
        <v>23</v>
      </c>
      <c r="B39" s="310" t="s">
        <v>456</v>
      </c>
      <c r="C39" s="389">
        <v>0</v>
      </c>
      <c r="D39" s="435" t="s">
        <v>457</v>
      </c>
      <c r="E39" s="378" t="s">
        <v>375</v>
      </c>
    </row>
    <row r="40" spans="1:5" x14ac:dyDescent="0.2">
      <c r="A40" s="426">
        <v>24</v>
      </c>
      <c r="B40" s="310" t="s">
        <v>421</v>
      </c>
      <c r="C40" s="389"/>
      <c r="D40" s="378"/>
      <c r="E40" s="378" t="s">
        <v>375</v>
      </c>
    </row>
    <row r="41" spans="1:5" ht="12" customHeight="1" x14ac:dyDescent="0.2">
      <c r="A41" s="426">
        <v>25</v>
      </c>
      <c r="B41" s="310" t="s">
        <v>458</v>
      </c>
      <c r="C41" s="389">
        <v>0</v>
      </c>
      <c r="D41" s="318" t="s">
        <v>453</v>
      </c>
      <c r="E41" s="378" t="s">
        <v>375</v>
      </c>
    </row>
    <row r="42" spans="1:5" ht="12.75" customHeight="1" x14ac:dyDescent="0.2">
      <c r="A42" s="427" t="s">
        <v>459</v>
      </c>
      <c r="B42" s="310" t="s">
        <v>460</v>
      </c>
      <c r="C42" s="389">
        <v>0</v>
      </c>
      <c r="D42" s="436" t="s">
        <v>461</v>
      </c>
      <c r="E42" s="378" t="s">
        <v>375</v>
      </c>
    </row>
    <row r="43" spans="1:5" ht="12.75" customHeight="1" x14ac:dyDescent="0.2">
      <c r="A43" s="427" t="s">
        <v>462</v>
      </c>
      <c r="B43" s="310" t="s">
        <v>463</v>
      </c>
      <c r="C43" s="389">
        <v>0</v>
      </c>
      <c r="D43" s="436" t="s">
        <v>464</v>
      </c>
      <c r="E43" s="378" t="s">
        <v>375</v>
      </c>
    </row>
    <row r="44" spans="1:5" ht="12.75" customHeight="1" x14ac:dyDescent="0.2">
      <c r="A44" s="426">
        <v>26</v>
      </c>
      <c r="B44" s="310" t="s">
        <v>465</v>
      </c>
      <c r="C44" s="389">
        <v>0</v>
      </c>
      <c r="D44" s="318" t="s">
        <v>466</v>
      </c>
      <c r="E44" s="378" t="s">
        <v>375</v>
      </c>
    </row>
    <row r="45" spans="1:5" ht="12.75" customHeight="1" x14ac:dyDescent="0.2">
      <c r="A45" s="427" t="s">
        <v>467</v>
      </c>
      <c r="B45" s="310" t="s">
        <v>468</v>
      </c>
      <c r="C45" s="389">
        <v>0</v>
      </c>
      <c r="D45" s="378"/>
      <c r="E45" s="378" t="s">
        <v>375</v>
      </c>
    </row>
    <row r="46" spans="1:5" x14ac:dyDescent="0.2">
      <c r="A46" s="99"/>
      <c r="B46" s="310" t="s">
        <v>469</v>
      </c>
      <c r="C46" s="389"/>
      <c r="D46" s="378"/>
      <c r="E46" s="378" t="s">
        <v>375</v>
      </c>
    </row>
    <row r="47" spans="1:5" x14ac:dyDescent="0.2">
      <c r="A47" s="99"/>
      <c r="B47" s="310" t="s">
        <v>470</v>
      </c>
      <c r="C47" s="389"/>
      <c r="D47" s="378"/>
      <c r="E47" s="378" t="s">
        <v>375</v>
      </c>
    </row>
    <row r="48" spans="1:5" x14ac:dyDescent="0.2">
      <c r="A48" s="99"/>
      <c r="B48" s="310" t="s">
        <v>471</v>
      </c>
      <c r="C48" s="389"/>
      <c r="D48" s="378">
        <v>468</v>
      </c>
      <c r="E48" s="378" t="s">
        <v>375</v>
      </c>
    </row>
    <row r="49" spans="1:5" x14ac:dyDescent="0.2">
      <c r="A49" s="99"/>
      <c r="B49" s="310" t="s">
        <v>472</v>
      </c>
      <c r="C49" s="389"/>
      <c r="D49" s="436">
        <v>468</v>
      </c>
      <c r="E49" s="378" t="s">
        <v>375</v>
      </c>
    </row>
    <row r="50" spans="1:5" ht="12.75" customHeight="1" x14ac:dyDescent="0.2">
      <c r="A50" s="427" t="s">
        <v>473</v>
      </c>
      <c r="B50" s="310" t="s">
        <v>474</v>
      </c>
      <c r="C50" s="389"/>
      <c r="D50" s="378"/>
      <c r="E50" s="378" t="s">
        <v>375</v>
      </c>
    </row>
    <row r="51" spans="1:5" x14ac:dyDescent="0.2">
      <c r="A51" s="99"/>
      <c r="B51" s="310" t="s">
        <v>475</v>
      </c>
      <c r="C51" s="389"/>
      <c r="D51" s="378"/>
      <c r="E51" s="378" t="s">
        <v>375</v>
      </c>
    </row>
    <row r="52" spans="1:5" ht="12.75" customHeight="1" x14ac:dyDescent="0.2">
      <c r="A52" s="426">
        <v>27</v>
      </c>
      <c r="B52" s="310" t="s">
        <v>476</v>
      </c>
      <c r="C52" s="389">
        <v>0</v>
      </c>
      <c r="D52" s="435" t="s">
        <v>477</v>
      </c>
      <c r="E52" s="378" t="s">
        <v>375</v>
      </c>
    </row>
    <row r="53" spans="1:5" x14ac:dyDescent="0.2">
      <c r="A53" s="426">
        <v>28</v>
      </c>
      <c r="B53" s="439" t="s">
        <v>478</v>
      </c>
      <c r="C53" s="330">
        <v>-569350</v>
      </c>
      <c r="D53" s="442" t="s">
        <v>479</v>
      </c>
      <c r="E53" s="378" t="s">
        <v>375</v>
      </c>
    </row>
    <row r="54" spans="1:5" ht="12.75" customHeight="1" x14ac:dyDescent="0.2">
      <c r="A54" s="426">
        <v>29</v>
      </c>
      <c r="B54" s="439" t="s">
        <v>480</v>
      </c>
      <c r="C54" s="330">
        <v>17143109</v>
      </c>
      <c r="D54" s="443" t="s">
        <v>481</v>
      </c>
      <c r="E54" s="378" t="s">
        <v>375</v>
      </c>
    </row>
    <row r="55" spans="1:5" ht="12.75" customHeight="1" x14ac:dyDescent="0.2">
      <c r="A55" s="426"/>
      <c r="B55" s="439"/>
      <c r="C55" s="330"/>
      <c r="D55" s="440"/>
      <c r="E55" s="99"/>
    </row>
    <row r="56" spans="1:5" ht="13.5" thickBot="1" x14ac:dyDescent="0.25">
      <c r="A56" s="465"/>
      <c r="B56" s="434" t="s">
        <v>482</v>
      </c>
      <c r="C56" s="434"/>
      <c r="D56" s="434"/>
      <c r="E56" s="434"/>
    </row>
    <row r="57" spans="1:5" x14ac:dyDescent="0.2">
      <c r="A57" s="426">
        <v>30</v>
      </c>
      <c r="B57" s="101" t="s">
        <v>396</v>
      </c>
      <c r="C57" s="330">
        <v>1095098</v>
      </c>
      <c r="D57" s="378" t="s">
        <v>483</v>
      </c>
      <c r="E57" s="378" t="s">
        <v>375</v>
      </c>
    </row>
    <row r="58" spans="1:5" ht="12.75" customHeight="1" x14ac:dyDescent="0.2">
      <c r="A58" s="426">
        <v>31</v>
      </c>
      <c r="B58" s="310" t="s">
        <v>484</v>
      </c>
      <c r="C58" s="330">
        <v>0</v>
      </c>
      <c r="D58" s="378"/>
      <c r="E58" s="378" t="s">
        <v>375</v>
      </c>
    </row>
    <row r="59" spans="1:5" ht="12.75" customHeight="1" x14ac:dyDescent="0.2">
      <c r="A59" s="426">
        <v>32</v>
      </c>
      <c r="B59" s="310" t="s">
        <v>485</v>
      </c>
      <c r="C59" s="330">
        <v>1095098</v>
      </c>
      <c r="D59" s="378"/>
      <c r="E59" s="378" t="s">
        <v>375</v>
      </c>
    </row>
    <row r="60" spans="1:5" x14ac:dyDescent="0.2">
      <c r="A60" s="426">
        <v>33</v>
      </c>
      <c r="B60" s="310" t="s">
        <v>486</v>
      </c>
      <c r="C60" s="330">
        <v>0</v>
      </c>
      <c r="D60" s="378" t="s">
        <v>487</v>
      </c>
      <c r="E60" s="378" t="s">
        <v>375</v>
      </c>
    </row>
    <row r="61" spans="1:5" ht="12.75" customHeight="1" x14ac:dyDescent="0.2">
      <c r="A61" s="426">
        <v>34</v>
      </c>
      <c r="B61" s="310" t="s">
        <v>488</v>
      </c>
      <c r="C61" s="330"/>
      <c r="D61" s="378" t="s">
        <v>489</v>
      </c>
      <c r="E61" s="378" t="s">
        <v>375</v>
      </c>
    </row>
    <row r="62" spans="1:5" x14ac:dyDescent="0.2">
      <c r="A62" s="426">
        <v>35</v>
      </c>
      <c r="B62" s="101" t="s">
        <v>490</v>
      </c>
      <c r="C62" s="330"/>
      <c r="D62" s="378"/>
      <c r="E62" s="378" t="s">
        <v>375</v>
      </c>
    </row>
    <row r="63" spans="1:5" x14ac:dyDescent="0.2">
      <c r="A63" s="426">
        <v>36</v>
      </c>
      <c r="B63" s="439" t="s">
        <v>491</v>
      </c>
      <c r="C63" s="330">
        <v>1095098</v>
      </c>
      <c r="D63" s="442" t="s">
        <v>492</v>
      </c>
      <c r="E63" s="378" t="s">
        <v>375</v>
      </c>
    </row>
    <row r="64" spans="1:5" x14ac:dyDescent="0.2">
      <c r="A64" s="426"/>
      <c r="B64" s="430"/>
      <c r="C64" s="389"/>
      <c r="D64" s="437"/>
      <c r="E64" s="99"/>
    </row>
    <row r="65" spans="1:5" ht="12.75" customHeight="1" thickBot="1" x14ac:dyDescent="0.25">
      <c r="A65" s="465"/>
      <c r="B65" s="434" t="s">
        <v>493</v>
      </c>
      <c r="C65" s="434"/>
      <c r="D65" s="434"/>
      <c r="E65" s="434"/>
    </row>
    <row r="66" spans="1:5" ht="12.75" customHeight="1" x14ac:dyDescent="0.2">
      <c r="A66" s="426">
        <v>37</v>
      </c>
      <c r="B66" s="310" t="s">
        <v>494</v>
      </c>
      <c r="C66" s="389">
        <v>-10949</v>
      </c>
      <c r="D66" s="318" t="s">
        <v>495</v>
      </c>
      <c r="E66" s="378" t="s">
        <v>375</v>
      </c>
    </row>
    <row r="67" spans="1:5" ht="12.75" customHeight="1" x14ac:dyDescent="0.2">
      <c r="A67" s="426">
        <v>38</v>
      </c>
      <c r="B67" s="310" t="s">
        <v>496</v>
      </c>
      <c r="C67" s="389">
        <v>0</v>
      </c>
      <c r="D67" s="436" t="s">
        <v>497</v>
      </c>
      <c r="E67" s="378" t="s">
        <v>375</v>
      </c>
    </row>
    <row r="68" spans="1:5" ht="24.75" customHeight="1" x14ac:dyDescent="0.2">
      <c r="A68" s="426">
        <v>39</v>
      </c>
      <c r="B68" s="428" t="s">
        <v>498</v>
      </c>
      <c r="C68" s="389">
        <v>0</v>
      </c>
      <c r="D68" s="435" t="s">
        <v>499</v>
      </c>
      <c r="E68" s="378" t="s">
        <v>375</v>
      </c>
    </row>
    <row r="69" spans="1:5" ht="25.5" customHeight="1" x14ac:dyDescent="0.2">
      <c r="A69" s="426">
        <v>40</v>
      </c>
      <c r="B69" s="428" t="s">
        <v>500</v>
      </c>
      <c r="C69" s="389">
        <v>0</v>
      </c>
      <c r="D69" s="435" t="s">
        <v>501</v>
      </c>
      <c r="E69" s="378" t="s">
        <v>375</v>
      </c>
    </row>
    <row r="70" spans="1:5" ht="12.75" customHeight="1" x14ac:dyDescent="0.2">
      <c r="A70" s="426">
        <v>41</v>
      </c>
      <c r="B70" s="310" t="s">
        <v>502</v>
      </c>
      <c r="C70" s="389">
        <v>0</v>
      </c>
      <c r="D70" s="318" t="s">
        <v>503</v>
      </c>
      <c r="E70" s="378" t="s">
        <v>375</v>
      </c>
    </row>
    <row r="71" spans="1:5" ht="12.75" customHeight="1" x14ac:dyDescent="0.2">
      <c r="A71" s="427" t="s">
        <v>504</v>
      </c>
      <c r="B71" s="310" t="s">
        <v>505</v>
      </c>
      <c r="C71" s="389">
        <v>0</v>
      </c>
      <c r="D71" s="435" t="s">
        <v>506</v>
      </c>
      <c r="E71" s="378" t="s">
        <v>375</v>
      </c>
    </row>
    <row r="72" spans="1:5" x14ac:dyDescent="0.2">
      <c r="A72" s="99"/>
      <c r="B72" s="99" t="s">
        <v>507</v>
      </c>
      <c r="C72" s="389"/>
      <c r="D72" s="378"/>
      <c r="E72" s="99"/>
    </row>
    <row r="73" spans="1:5" ht="12.75" customHeight="1" x14ac:dyDescent="0.2">
      <c r="A73" s="427" t="s">
        <v>508</v>
      </c>
      <c r="B73" s="310" t="s">
        <v>509</v>
      </c>
      <c r="C73" s="389"/>
      <c r="D73" s="378"/>
      <c r="E73" s="99"/>
    </row>
    <row r="74" spans="1:5" x14ac:dyDescent="0.2">
      <c r="A74" s="99"/>
      <c r="B74" s="310" t="s">
        <v>507</v>
      </c>
      <c r="C74" s="389"/>
      <c r="D74" s="378"/>
      <c r="E74" s="99"/>
    </row>
    <row r="75" spans="1:5" ht="12.75" customHeight="1" x14ac:dyDescent="0.2">
      <c r="A75" s="427" t="s">
        <v>510</v>
      </c>
      <c r="B75" s="310" t="s">
        <v>511</v>
      </c>
      <c r="C75" s="389"/>
      <c r="D75" s="378"/>
      <c r="E75" s="99"/>
    </row>
    <row r="76" spans="1:5" ht="12.75" customHeight="1" x14ac:dyDescent="0.2">
      <c r="A76" s="99"/>
      <c r="B76" s="310" t="s">
        <v>512</v>
      </c>
      <c r="C76" s="389"/>
      <c r="D76" s="378"/>
      <c r="E76" s="99"/>
    </row>
    <row r="77" spans="1:5" x14ac:dyDescent="0.2">
      <c r="A77" s="99"/>
      <c r="B77" s="310" t="s">
        <v>513</v>
      </c>
      <c r="C77" s="389"/>
      <c r="D77" s="378"/>
      <c r="E77" s="99"/>
    </row>
    <row r="78" spans="1:5" x14ac:dyDescent="0.2">
      <c r="A78" s="99"/>
      <c r="B78" s="310" t="s">
        <v>475</v>
      </c>
      <c r="C78" s="389"/>
      <c r="D78" s="378"/>
      <c r="E78" s="99"/>
    </row>
    <row r="79" spans="1:5" x14ac:dyDescent="0.2">
      <c r="A79" s="426">
        <v>42</v>
      </c>
      <c r="B79" s="310" t="s">
        <v>514</v>
      </c>
      <c r="C79" s="389">
        <v>0</v>
      </c>
      <c r="D79" s="378" t="s">
        <v>515</v>
      </c>
      <c r="E79" s="378" t="s">
        <v>375</v>
      </c>
    </row>
    <row r="80" spans="1:5" x14ac:dyDescent="0.2">
      <c r="A80" s="426">
        <v>43</v>
      </c>
      <c r="B80" s="429" t="s">
        <v>516</v>
      </c>
      <c r="C80" s="389">
        <v>-10949</v>
      </c>
      <c r="D80" s="442" t="s">
        <v>517</v>
      </c>
      <c r="E80" s="378" t="s">
        <v>375</v>
      </c>
    </row>
    <row r="81" spans="1:5" ht="12.75" customHeight="1" x14ac:dyDescent="0.2">
      <c r="A81" s="426">
        <v>44</v>
      </c>
      <c r="B81" s="429" t="s">
        <v>518</v>
      </c>
      <c r="C81" s="389">
        <v>1084149</v>
      </c>
      <c r="D81" s="442" t="s">
        <v>519</v>
      </c>
      <c r="E81" s="378" t="s">
        <v>375</v>
      </c>
    </row>
    <row r="82" spans="1:5" ht="12" customHeight="1" x14ac:dyDescent="0.2">
      <c r="A82" s="426">
        <v>45</v>
      </c>
      <c r="B82" s="429" t="s">
        <v>130</v>
      </c>
      <c r="C82" s="389">
        <v>18227258</v>
      </c>
      <c r="D82" s="442" t="s">
        <v>520</v>
      </c>
      <c r="E82" s="378" t="s">
        <v>375</v>
      </c>
    </row>
    <row r="83" spans="1:5" x14ac:dyDescent="0.2">
      <c r="A83" s="426"/>
      <c r="B83" s="429"/>
      <c r="C83" s="389"/>
      <c r="D83" s="437"/>
      <c r="E83" s="99"/>
    </row>
    <row r="84" spans="1:5" ht="12.75" customHeight="1" thickBot="1" x14ac:dyDescent="0.25">
      <c r="A84" s="465"/>
      <c r="B84" s="434" t="s">
        <v>521</v>
      </c>
      <c r="C84" s="434"/>
      <c r="D84" s="434"/>
      <c r="E84" s="434"/>
    </row>
    <row r="85" spans="1:5" x14ac:dyDescent="0.2">
      <c r="A85" s="426">
        <v>46</v>
      </c>
      <c r="B85" s="310" t="s">
        <v>396</v>
      </c>
      <c r="C85" s="389">
        <v>2287599</v>
      </c>
      <c r="D85" s="378" t="s">
        <v>522</v>
      </c>
      <c r="E85" s="378" t="s">
        <v>375</v>
      </c>
    </row>
    <row r="86" spans="1:5" x14ac:dyDescent="0.2">
      <c r="A86" s="426">
        <v>47</v>
      </c>
      <c r="B86" s="310" t="s">
        <v>523</v>
      </c>
      <c r="C86" s="389">
        <v>0</v>
      </c>
      <c r="D86" s="378" t="s">
        <v>524</v>
      </c>
      <c r="E86" s="378" t="s">
        <v>375</v>
      </c>
    </row>
    <row r="87" spans="1:5" ht="12.75" customHeight="1" x14ac:dyDescent="0.2">
      <c r="A87" s="99"/>
      <c r="B87" s="310" t="s">
        <v>525</v>
      </c>
      <c r="C87" s="389"/>
      <c r="D87" s="378"/>
      <c r="E87" s="378" t="s">
        <v>375</v>
      </c>
    </row>
    <row r="88" spans="1:5" ht="12.75" customHeight="1" x14ac:dyDescent="0.2">
      <c r="A88" s="426">
        <v>48</v>
      </c>
      <c r="B88" s="310" t="s">
        <v>526</v>
      </c>
      <c r="C88" s="389">
        <v>0</v>
      </c>
      <c r="D88" s="436" t="s">
        <v>527</v>
      </c>
      <c r="E88" s="378" t="s">
        <v>375</v>
      </c>
    </row>
    <row r="89" spans="1:5" x14ac:dyDescent="0.2">
      <c r="A89" s="426">
        <v>49</v>
      </c>
      <c r="B89" s="428" t="s">
        <v>490</v>
      </c>
      <c r="C89" s="389"/>
      <c r="D89" s="378"/>
      <c r="E89" s="378" t="s">
        <v>375</v>
      </c>
    </row>
    <row r="90" spans="1:5" x14ac:dyDescent="0.2">
      <c r="A90" s="426">
        <v>50</v>
      </c>
      <c r="B90" s="310" t="s">
        <v>528</v>
      </c>
      <c r="C90" s="389">
        <v>0</v>
      </c>
      <c r="D90" s="378" t="s">
        <v>529</v>
      </c>
      <c r="E90" s="378" t="s">
        <v>375</v>
      </c>
    </row>
    <row r="91" spans="1:5" x14ac:dyDescent="0.2">
      <c r="A91" s="426">
        <v>51</v>
      </c>
      <c r="B91" s="429" t="s">
        <v>530</v>
      </c>
      <c r="C91" s="389">
        <v>2287599</v>
      </c>
      <c r="D91" s="442" t="s">
        <v>531</v>
      </c>
      <c r="E91" s="378" t="s">
        <v>375</v>
      </c>
    </row>
    <row r="92" spans="1:5" x14ac:dyDescent="0.2">
      <c r="A92" s="426"/>
      <c r="B92" s="429"/>
      <c r="C92" s="389"/>
      <c r="D92" s="437"/>
      <c r="E92" s="99"/>
    </row>
    <row r="93" spans="1:5" ht="13.5" thickBot="1" x14ac:dyDescent="0.25">
      <c r="A93" s="465"/>
      <c r="B93" s="434" t="s">
        <v>532</v>
      </c>
      <c r="C93" s="434"/>
      <c r="D93" s="434"/>
      <c r="E93" s="434"/>
    </row>
    <row r="94" spans="1:5" ht="12.75" customHeight="1" x14ac:dyDescent="0.2">
      <c r="A94" s="426">
        <v>52</v>
      </c>
      <c r="B94" s="310" t="s">
        <v>533</v>
      </c>
      <c r="C94" s="389">
        <v>-11837</v>
      </c>
      <c r="D94" s="435" t="s">
        <v>534</v>
      </c>
      <c r="E94" s="378" t="s">
        <v>375</v>
      </c>
    </row>
    <row r="95" spans="1:5" ht="12.75" customHeight="1" x14ac:dyDescent="0.2">
      <c r="A95" s="426">
        <v>53</v>
      </c>
      <c r="B95" s="310" t="s">
        <v>535</v>
      </c>
      <c r="C95" s="389">
        <v>0</v>
      </c>
      <c r="D95" s="436" t="s">
        <v>536</v>
      </c>
      <c r="E95" s="378" t="s">
        <v>375</v>
      </c>
    </row>
    <row r="96" spans="1:5" ht="25.5" customHeight="1" x14ac:dyDescent="0.2">
      <c r="A96" s="426">
        <v>54</v>
      </c>
      <c r="B96" s="428" t="s">
        <v>537</v>
      </c>
      <c r="C96" s="389">
        <v>0</v>
      </c>
      <c r="D96" s="318" t="s">
        <v>538</v>
      </c>
      <c r="E96" s="378" t="s">
        <v>375</v>
      </c>
    </row>
    <row r="97" spans="1:5" ht="12.75" customHeight="1" x14ac:dyDescent="0.2">
      <c r="A97" s="427" t="s">
        <v>539</v>
      </c>
      <c r="B97" s="310" t="s">
        <v>540</v>
      </c>
      <c r="C97" s="389">
        <v>0</v>
      </c>
      <c r="D97" s="436"/>
      <c r="E97" s="99"/>
    </row>
    <row r="98" spans="1:5" ht="12.75" customHeight="1" x14ac:dyDescent="0.2">
      <c r="A98" s="427" t="s">
        <v>541</v>
      </c>
      <c r="B98" s="310" t="s">
        <v>542</v>
      </c>
      <c r="C98" s="389">
        <v>0</v>
      </c>
      <c r="D98" s="436"/>
      <c r="E98" s="99"/>
    </row>
    <row r="99" spans="1:5" ht="25.5" customHeight="1" x14ac:dyDescent="0.2">
      <c r="A99" s="426">
        <v>55</v>
      </c>
      <c r="B99" s="310" t="s">
        <v>543</v>
      </c>
      <c r="C99" s="389">
        <v>-60176</v>
      </c>
      <c r="D99" s="318" t="s">
        <v>544</v>
      </c>
      <c r="E99" s="378" t="s">
        <v>375</v>
      </c>
    </row>
    <row r="100" spans="1:5" ht="12.75" customHeight="1" x14ac:dyDescent="0.2">
      <c r="A100" s="426">
        <v>56</v>
      </c>
      <c r="B100" s="310" t="s">
        <v>545</v>
      </c>
      <c r="C100" s="389">
        <v>0</v>
      </c>
      <c r="D100" s="435" t="s">
        <v>546</v>
      </c>
      <c r="E100" s="378" t="s">
        <v>375</v>
      </c>
    </row>
    <row r="101" spans="1:5" ht="12.75" customHeight="1" x14ac:dyDescent="0.2">
      <c r="A101" s="426" t="s">
        <v>547</v>
      </c>
      <c r="B101" s="310" t="s">
        <v>548</v>
      </c>
      <c r="C101" s="389">
        <v>0</v>
      </c>
      <c r="D101" s="435" t="s">
        <v>506</v>
      </c>
      <c r="E101" s="378" t="s">
        <v>375</v>
      </c>
    </row>
    <row r="102" spans="1:5" x14ac:dyDescent="0.2">
      <c r="A102" s="427"/>
      <c r="B102" s="310" t="s">
        <v>507</v>
      </c>
      <c r="C102" s="389"/>
      <c r="D102" s="436"/>
      <c r="E102" s="99"/>
    </row>
    <row r="103" spans="1:5" ht="12.75" customHeight="1" x14ac:dyDescent="0.2">
      <c r="A103" s="426" t="s">
        <v>549</v>
      </c>
      <c r="B103" s="310" t="s">
        <v>550</v>
      </c>
      <c r="C103" s="389">
        <v>0</v>
      </c>
      <c r="D103" s="436"/>
      <c r="E103" s="99"/>
    </row>
    <row r="104" spans="1:5" x14ac:dyDescent="0.2">
      <c r="A104" s="427"/>
      <c r="B104" s="310" t="s">
        <v>507</v>
      </c>
      <c r="C104" s="389"/>
      <c r="D104" s="436"/>
      <c r="E104" s="99"/>
    </row>
    <row r="105" spans="1:5" ht="12.75" customHeight="1" x14ac:dyDescent="0.2">
      <c r="A105" s="426" t="s">
        <v>551</v>
      </c>
      <c r="B105" s="310" t="s">
        <v>552</v>
      </c>
      <c r="C105" s="389">
        <v>0</v>
      </c>
      <c r="D105" s="436">
        <v>468</v>
      </c>
      <c r="E105" s="378" t="s">
        <v>375</v>
      </c>
    </row>
    <row r="106" spans="1:5" x14ac:dyDescent="0.2">
      <c r="A106" s="426"/>
      <c r="B106" s="310" t="s">
        <v>512</v>
      </c>
      <c r="C106" s="389"/>
      <c r="D106" s="436"/>
      <c r="E106" s="99"/>
    </row>
    <row r="107" spans="1:5" x14ac:dyDescent="0.2">
      <c r="A107" s="426"/>
      <c r="B107" s="310" t="s">
        <v>553</v>
      </c>
      <c r="C107" s="389"/>
      <c r="D107" s="436">
        <v>468</v>
      </c>
      <c r="E107" s="378" t="s">
        <v>375</v>
      </c>
    </row>
    <row r="108" spans="1:5" x14ac:dyDescent="0.2">
      <c r="A108" s="426"/>
      <c r="B108" s="310" t="s">
        <v>475</v>
      </c>
      <c r="C108" s="389"/>
      <c r="D108" s="436"/>
      <c r="E108" s="99"/>
    </row>
    <row r="109" spans="1:5" ht="12.75" customHeight="1" x14ac:dyDescent="0.2">
      <c r="A109" s="426">
        <v>57</v>
      </c>
      <c r="B109" s="429" t="s">
        <v>554</v>
      </c>
      <c r="C109" s="389">
        <v>-72013</v>
      </c>
      <c r="D109" s="441" t="s">
        <v>555</v>
      </c>
      <c r="E109" s="378" t="s">
        <v>375</v>
      </c>
    </row>
    <row r="110" spans="1:5" ht="12.75" customHeight="1" x14ac:dyDescent="0.2">
      <c r="A110" s="426">
        <v>58</v>
      </c>
      <c r="B110" s="429" t="s">
        <v>556</v>
      </c>
      <c r="C110" s="389">
        <v>2215586</v>
      </c>
      <c r="D110" s="441" t="s">
        <v>557</v>
      </c>
      <c r="E110" s="378" t="s">
        <v>375</v>
      </c>
    </row>
    <row r="111" spans="1:5" x14ac:dyDescent="0.2">
      <c r="A111" s="426">
        <v>59</v>
      </c>
      <c r="B111" s="429" t="s">
        <v>210</v>
      </c>
      <c r="C111" s="389">
        <v>20442844</v>
      </c>
      <c r="D111" s="441" t="s">
        <v>558</v>
      </c>
      <c r="E111" s="378" t="s">
        <v>375</v>
      </c>
    </row>
    <row r="112" spans="1:5" ht="12" customHeight="1" x14ac:dyDescent="0.2">
      <c r="A112" s="426" t="s">
        <v>559</v>
      </c>
      <c r="B112" s="310" t="s">
        <v>560</v>
      </c>
      <c r="C112" s="389">
        <v>0</v>
      </c>
      <c r="D112" s="436" t="s">
        <v>561</v>
      </c>
      <c r="E112" s="378" t="s">
        <v>375</v>
      </c>
    </row>
    <row r="113" spans="1:5" x14ac:dyDescent="0.2">
      <c r="A113" s="427"/>
      <c r="B113" s="310" t="s">
        <v>562</v>
      </c>
      <c r="C113" s="389">
        <v>0</v>
      </c>
      <c r="D113" s="436" t="s">
        <v>563</v>
      </c>
      <c r="E113" s="378" t="s">
        <v>375</v>
      </c>
    </row>
    <row r="114" spans="1:5" ht="12.75" customHeight="1" x14ac:dyDescent="0.2">
      <c r="A114" s="427"/>
      <c r="B114" s="310" t="s">
        <v>564</v>
      </c>
      <c r="C114" s="389"/>
      <c r="D114" s="436"/>
      <c r="E114" s="99"/>
    </row>
    <row r="115" spans="1:5" x14ac:dyDescent="0.2">
      <c r="A115" s="427"/>
      <c r="B115" s="310" t="s">
        <v>565</v>
      </c>
      <c r="C115" s="389"/>
      <c r="D115" s="426"/>
      <c r="E115" s="99"/>
    </row>
    <row r="116" spans="1:5" x14ac:dyDescent="0.2">
      <c r="A116" s="426">
        <v>60</v>
      </c>
      <c r="B116" s="431" t="s">
        <v>566</v>
      </c>
      <c r="C116" s="389">
        <v>116651379.75159466</v>
      </c>
      <c r="D116" s="426"/>
      <c r="E116" s="99"/>
    </row>
    <row r="117" spans="1:5" x14ac:dyDescent="0.2">
      <c r="A117" s="426"/>
      <c r="B117" s="431"/>
      <c r="C117" s="389"/>
      <c r="D117" s="426"/>
      <c r="E117" s="99"/>
    </row>
    <row r="118" spans="1:5" ht="12.75" customHeight="1" thickBot="1" x14ac:dyDescent="0.25">
      <c r="A118" s="465"/>
      <c r="B118" s="434" t="s">
        <v>567</v>
      </c>
      <c r="C118" s="434"/>
      <c r="D118" s="434"/>
      <c r="E118" s="434"/>
    </row>
    <row r="119" spans="1:5" x14ac:dyDescent="0.2">
      <c r="A119" s="426">
        <v>61</v>
      </c>
      <c r="B119" s="431" t="s">
        <v>174</v>
      </c>
      <c r="C119" s="432">
        <v>0.14696019058244914</v>
      </c>
      <c r="D119" s="436" t="s">
        <v>568</v>
      </c>
      <c r="E119" s="378" t="s">
        <v>375</v>
      </c>
    </row>
    <row r="120" spans="1:5" x14ac:dyDescent="0.2">
      <c r="A120" s="426">
        <v>62</v>
      </c>
      <c r="B120" s="431" t="s">
        <v>569</v>
      </c>
      <c r="C120" s="432">
        <v>0.15625411408604301</v>
      </c>
      <c r="D120" s="436" t="s">
        <v>570</v>
      </c>
      <c r="E120" s="378" t="s">
        <v>375</v>
      </c>
    </row>
    <row r="121" spans="1:5" x14ac:dyDescent="0.2">
      <c r="A121" s="426">
        <v>63</v>
      </c>
      <c r="B121" s="431" t="s">
        <v>99</v>
      </c>
      <c r="C121" s="432">
        <v>0.17524733992458877</v>
      </c>
      <c r="D121" s="436" t="s">
        <v>571</v>
      </c>
      <c r="E121" s="378" t="s">
        <v>375</v>
      </c>
    </row>
    <row r="122" spans="1:5" x14ac:dyDescent="0.2">
      <c r="A122" s="426">
        <v>64</v>
      </c>
      <c r="B122" s="429" t="s">
        <v>572</v>
      </c>
      <c r="C122" s="432">
        <v>0.115</v>
      </c>
      <c r="D122" s="435" t="s">
        <v>573</v>
      </c>
      <c r="E122" s="378" t="s">
        <v>375</v>
      </c>
    </row>
    <row r="123" spans="1:5" x14ac:dyDescent="0.2">
      <c r="A123" s="426">
        <v>65</v>
      </c>
      <c r="B123" s="431" t="s">
        <v>574</v>
      </c>
      <c r="C123" s="432">
        <v>2.5000000000000001E-2</v>
      </c>
      <c r="D123" s="436"/>
      <c r="E123" s="99"/>
    </row>
    <row r="124" spans="1:5" x14ac:dyDescent="0.2">
      <c r="A124" s="426">
        <v>66</v>
      </c>
      <c r="B124" s="431" t="s">
        <v>575</v>
      </c>
      <c r="C124" s="432">
        <v>1.4999999999999999E-2</v>
      </c>
      <c r="D124" s="436"/>
      <c r="E124" s="99"/>
    </row>
    <row r="125" spans="1:5" x14ac:dyDescent="0.2">
      <c r="A125" s="426">
        <v>67</v>
      </c>
      <c r="B125" s="431" t="s">
        <v>576</v>
      </c>
      <c r="C125" s="432">
        <v>0.03</v>
      </c>
      <c r="D125" s="436"/>
      <c r="E125" s="99"/>
    </row>
    <row r="126" spans="1:5" x14ac:dyDescent="0.2">
      <c r="A126" s="426" t="s">
        <v>577</v>
      </c>
      <c r="B126" s="431" t="s">
        <v>578</v>
      </c>
      <c r="C126" s="432">
        <v>0</v>
      </c>
      <c r="D126" s="436" t="s">
        <v>579</v>
      </c>
      <c r="E126" s="378" t="s">
        <v>375</v>
      </c>
    </row>
    <row r="127" spans="1:5" x14ac:dyDescent="0.2">
      <c r="A127" s="426">
        <v>68</v>
      </c>
      <c r="B127" s="431" t="s">
        <v>580</v>
      </c>
      <c r="C127" s="432">
        <v>3.196019058244913E-2</v>
      </c>
      <c r="D127" s="436" t="s">
        <v>581</v>
      </c>
      <c r="E127" s="378" t="s">
        <v>375</v>
      </c>
    </row>
    <row r="128" spans="1:5" x14ac:dyDescent="0.2">
      <c r="A128" s="426">
        <v>69</v>
      </c>
      <c r="B128" s="431" t="s">
        <v>582</v>
      </c>
      <c r="C128" s="99"/>
      <c r="D128" s="436"/>
      <c r="E128" s="99"/>
    </row>
    <row r="129" spans="1:5" x14ac:dyDescent="0.2">
      <c r="A129" s="426">
        <v>70</v>
      </c>
      <c r="B129" s="431" t="s">
        <v>582</v>
      </c>
      <c r="C129" s="99"/>
      <c r="D129" s="436"/>
      <c r="E129" s="99"/>
    </row>
    <row r="130" spans="1:5" x14ac:dyDescent="0.2">
      <c r="A130" s="426">
        <v>71</v>
      </c>
      <c r="B130" s="431" t="s">
        <v>582</v>
      </c>
      <c r="C130" s="99"/>
      <c r="D130" s="436"/>
      <c r="E130" s="99"/>
    </row>
    <row r="131" spans="1:5" x14ac:dyDescent="0.2">
      <c r="A131" s="426"/>
      <c r="B131" s="431"/>
      <c r="C131" s="99"/>
      <c r="D131" s="436"/>
      <c r="E131" s="99"/>
    </row>
    <row r="132" spans="1:5" ht="13.5" thickBot="1" x14ac:dyDescent="0.25">
      <c r="A132" s="465"/>
      <c r="B132" s="434" t="s">
        <v>567</v>
      </c>
      <c r="C132" s="434"/>
      <c r="D132" s="434"/>
      <c r="E132" s="434"/>
    </row>
    <row r="133" spans="1:5" ht="25.5" customHeight="1" x14ac:dyDescent="0.2">
      <c r="A133" s="426">
        <v>72</v>
      </c>
      <c r="B133" s="310" t="s">
        <v>583</v>
      </c>
      <c r="C133" s="462">
        <v>203557</v>
      </c>
      <c r="D133" s="435" t="s">
        <v>584</v>
      </c>
      <c r="E133" s="436" t="s">
        <v>375</v>
      </c>
    </row>
    <row r="134" spans="1:5" ht="25.5" customHeight="1" x14ac:dyDescent="0.2">
      <c r="A134" s="426">
        <v>73</v>
      </c>
      <c r="B134" s="310" t="s">
        <v>585</v>
      </c>
      <c r="C134" s="462">
        <v>1893423</v>
      </c>
      <c r="D134" s="435" t="s">
        <v>586</v>
      </c>
      <c r="E134" s="436" t="s">
        <v>375</v>
      </c>
    </row>
    <row r="135" spans="1:5" x14ac:dyDescent="0.2">
      <c r="A135" s="426">
        <v>74</v>
      </c>
      <c r="B135" s="101" t="s">
        <v>421</v>
      </c>
      <c r="C135" s="101"/>
      <c r="D135" s="378"/>
      <c r="E135" s="99"/>
    </row>
    <row r="136" spans="1:5" ht="12.75" customHeight="1" x14ac:dyDescent="0.2">
      <c r="A136" s="426">
        <v>75</v>
      </c>
      <c r="B136" s="310" t="s">
        <v>587</v>
      </c>
      <c r="C136" s="101"/>
      <c r="D136" s="318" t="s">
        <v>588</v>
      </c>
      <c r="E136" s="436" t="s">
        <v>375</v>
      </c>
    </row>
    <row r="137" spans="1:5" x14ac:dyDescent="0.2">
      <c r="A137" s="426"/>
      <c r="B137" s="310"/>
      <c r="C137" s="99"/>
      <c r="D137" s="435"/>
      <c r="E137" s="99"/>
    </row>
    <row r="138" spans="1:5" ht="12.75" customHeight="1" thickBot="1" x14ac:dyDescent="0.25">
      <c r="A138" s="465"/>
      <c r="B138" s="434" t="s">
        <v>589</v>
      </c>
      <c r="C138" s="434"/>
      <c r="D138" s="434"/>
      <c r="E138" s="434"/>
    </row>
    <row r="139" spans="1:5" x14ac:dyDescent="0.2">
      <c r="A139" s="426">
        <v>76</v>
      </c>
      <c r="B139" s="99" t="s">
        <v>590</v>
      </c>
      <c r="C139" s="378">
        <v>0</v>
      </c>
      <c r="D139" s="378">
        <v>62</v>
      </c>
      <c r="E139" s="436" t="s">
        <v>375</v>
      </c>
    </row>
    <row r="140" spans="1:5" ht="12.75" customHeight="1" x14ac:dyDescent="0.2">
      <c r="A140" s="426">
        <v>77</v>
      </c>
      <c r="B140" s="310" t="s">
        <v>591</v>
      </c>
      <c r="C140" s="378"/>
      <c r="D140" s="378">
        <v>62</v>
      </c>
      <c r="E140" s="436" t="s">
        <v>375</v>
      </c>
    </row>
    <row r="141" spans="1:5" x14ac:dyDescent="0.2">
      <c r="A141" s="426">
        <v>78</v>
      </c>
      <c r="B141" s="99" t="s">
        <v>528</v>
      </c>
      <c r="C141" s="378">
        <v>0</v>
      </c>
      <c r="D141" s="378">
        <v>62</v>
      </c>
      <c r="E141" s="436" t="s">
        <v>375</v>
      </c>
    </row>
    <row r="142" spans="1:5" ht="12.75" customHeight="1" x14ac:dyDescent="0.2">
      <c r="A142" s="426">
        <v>79</v>
      </c>
      <c r="B142" s="310" t="s">
        <v>592</v>
      </c>
      <c r="C142" s="378"/>
      <c r="D142" s="378">
        <v>62</v>
      </c>
      <c r="E142" s="436" t="s">
        <v>375</v>
      </c>
    </row>
    <row r="143" spans="1:5" x14ac:dyDescent="0.2">
      <c r="A143" s="426"/>
      <c r="B143" s="310"/>
      <c r="C143" s="378"/>
      <c r="D143" s="436"/>
      <c r="E143" s="99"/>
    </row>
    <row r="144" spans="1:5" ht="12.75" customHeight="1" thickBot="1" x14ac:dyDescent="0.25">
      <c r="A144" s="465"/>
      <c r="B144" s="434" t="s">
        <v>593</v>
      </c>
      <c r="C144" s="434"/>
      <c r="D144" s="434"/>
      <c r="E144" s="434"/>
    </row>
    <row r="145" spans="1:5" ht="12.75" customHeight="1" x14ac:dyDescent="0.2">
      <c r="A145" s="426">
        <v>80</v>
      </c>
      <c r="B145" s="310" t="s">
        <v>594</v>
      </c>
      <c r="C145" s="378"/>
      <c r="D145" s="318" t="s">
        <v>595</v>
      </c>
      <c r="E145" s="436" t="s">
        <v>375</v>
      </c>
    </row>
    <row r="146" spans="1:5" ht="12.75" customHeight="1" x14ac:dyDescent="0.2">
      <c r="A146" s="426">
        <v>81</v>
      </c>
      <c r="B146" s="310" t="s">
        <v>596</v>
      </c>
      <c r="C146" s="378">
        <v>0</v>
      </c>
      <c r="D146" s="318" t="s">
        <v>595</v>
      </c>
      <c r="E146" s="436" t="s">
        <v>375</v>
      </c>
    </row>
    <row r="147" spans="1:5" ht="12.75" customHeight="1" x14ac:dyDescent="0.2">
      <c r="A147" s="426">
        <v>82</v>
      </c>
      <c r="B147" s="310" t="s">
        <v>597</v>
      </c>
      <c r="C147" s="511">
        <v>1389600</v>
      </c>
      <c r="D147" s="318" t="s">
        <v>598</v>
      </c>
      <c r="E147" s="436" t="s">
        <v>375</v>
      </c>
    </row>
    <row r="148" spans="1:5" ht="12.75" customHeight="1" x14ac:dyDescent="0.2">
      <c r="A148" s="426">
        <v>83</v>
      </c>
      <c r="B148" s="310" t="s">
        <v>599</v>
      </c>
      <c r="C148" s="511"/>
      <c r="D148" s="318" t="s">
        <v>598</v>
      </c>
      <c r="E148" s="436" t="s">
        <v>375</v>
      </c>
    </row>
    <row r="149" spans="1:5" ht="12.75" customHeight="1" x14ac:dyDescent="0.2">
      <c r="A149" s="426">
        <v>84</v>
      </c>
      <c r="B149" s="310" t="s">
        <v>600</v>
      </c>
      <c r="C149" s="511">
        <v>634800</v>
      </c>
      <c r="D149" s="318" t="s">
        <v>601</v>
      </c>
      <c r="E149" s="436" t="s">
        <v>375</v>
      </c>
    </row>
    <row r="150" spans="1:5" ht="12.75" customHeight="1" x14ac:dyDescent="0.2">
      <c r="A150" s="426">
        <v>85</v>
      </c>
      <c r="B150" s="310" t="s">
        <v>602</v>
      </c>
      <c r="C150" s="511"/>
      <c r="D150" s="318" t="s">
        <v>601</v>
      </c>
      <c r="E150" s="436" t="s">
        <v>375</v>
      </c>
    </row>
    <row r="151" spans="1:5" x14ac:dyDescent="0.2">
      <c r="A151" s="99"/>
      <c r="B151" s="99"/>
      <c r="C151" s="99"/>
      <c r="D151" s="99"/>
      <c r="E151" s="99"/>
    </row>
  </sheetData>
  <mergeCells count="1">
    <mergeCell ref="A17:E17"/>
  </mergeCells>
  <pageMargins left="0.7" right="0.7" top="0.75" bottom="0.75" header="0.3" footer="0.3"/>
  <pageSetup paperSize="9" scale="50" fitToHeight="0" orientation="landscape" r:id="rId1"/>
  <rowBreaks count="2" manualBreakCount="2">
    <brk id="64" max="16383" man="1"/>
    <brk id="131" max="16383"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45"/>
  <sheetViews>
    <sheetView zoomScaleNormal="100" workbookViewId="0"/>
  </sheetViews>
  <sheetFormatPr baseColWidth="10" defaultColWidth="11" defaultRowHeight="12" x14ac:dyDescent="0.2"/>
  <cols>
    <col min="1" max="1" width="50.5" style="551" customWidth="1"/>
    <col min="2" max="2" width="17.375" style="551" customWidth="1"/>
    <col min="3" max="5" width="17.25" style="551" customWidth="1"/>
    <col min="6" max="6" width="11" style="551"/>
    <col min="7" max="7" width="19" style="551" customWidth="1"/>
    <col min="8" max="8" width="11.875" style="551" customWidth="1"/>
    <col min="9" max="16384" width="11" style="551"/>
  </cols>
  <sheetData>
    <row r="1" spans="1:8" x14ac:dyDescent="0.2">
      <c r="A1" s="211" t="s">
        <v>700</v>
      </c>
      <c r="D1" s="444"/>
      <c r="F1" s="444"/>
    </row>
    <row r="2" spans="1:8" x14ac:dyDescent="0.2">
      <c r="B2" s="460"/>
      <c r="C2" s="460"/>
      <c r="D2" s="460"/>
      <c r="E2" s="460"/>
      <c r="F2" s="460"/>
      <c r="G2" s="460"/>
      <c r="H2" s="460"/>
    </row>
    <row r="3" spans="1:8" x14ac:dyDescent="0.2">
      <c r="A3" s="460"/>
      <c r="B3" s="460"/>
      <c r="C3" s="460"/>
      <c r="D3" s="460"/>
      <c r="E3" s="460"/>
      <c r="F3" s="460"/>
      <c r="G3" s="460"/>
      <c r="H3" s="460"/>
    </row>
    <row r="4" spans="1:8" ht="48.75" customHeight="1" x14ac:dyDescent="0.2">
      <c r="A4" s="556"/>
      <c r="B4" s="437" t="s">
        <v>825</v>
      </c>
      <c r="C4" s="549" t="s">
        <v>648</v>
      </c>
      <c r="D4" s="549" t="s">
        <v>649</v>
      </c>
      <c r="E4" s="437" t="s">
        <v>650</v>
      </c>
      <c r="F4" s="437" t="s">
        <v>651</v>
      </c>
      <c r="G4" s="437" t="s">
        <v>826</v>
      </c>
      <c r="H4" s="437" t="s">
        <v>603</v>
      </c>
    </row>
    <row r="5" spans="1:8" ht="12.75" customHeight="1" thickBot="1" x14ac:dyDescent="0.25">
      <c r="A5" s="434" t="s">
        <v>604</v>
      </c>
      <c r="B5" s="452"/>
      <c r="C5" s="452"/>
      <c r="D5" s="452"/>
      <c r="E5" s="452"/>
      <c r="F5" s="452"/>
      <c r="G5" s="456"/>
      <c r="H5" s="452"/>
    </row>
    <row r="6" spans="1:8" ht="12.75" customHeight="1" x14ac:dyDescent="0.2">
      <c r="A6" s="445" t="s">
        <v>605</v>
      </c>
      <c r="B6" s="446">
        <v>1079</v>
      </c>
      <c r="C6" s="446">
        <v>0</v>
      </c>
      <c r="D6" s="446">
        <v>0</v>
      </c>
      <c r="E6" s="446">
        <v>0</v>
      </c>
      <c r="F6" s="446"/>
      <c r="G6" s="457">
        <f>SUM(B6:F6)</f>
        <v>1079</v>
      </c>
      <c r="H6" s="453"/>
    </row>
    <row r="7" spans="1:8" ht="12.75" customHeight="1" x14ac:dyDescent="0.2">
      <c r="A7" s="445" t="s">
        <v>606</v>
      </c>
      <c r="B7" s="446">
        <v>4334</v>
      </c>
      <c r="C7" s="446">
        <v>1243</v>
      </c>
      <c r="D7" s="446">
        <v>92</v>
      </c>
      <c r="E7" s="446">
        <v>9</v>
      </c>
      <c r="F7" s="446"/>
      <c r="G7" s="457">
        <f>SUM(B7:F7)</f>
        <v>5678</v>
      </c>
      <c r="H7" s="453"/>
    </row>
    <row r="8" spans="1:8" ht="12.75" customHeight="1" x14ac:dyDescent="0.2">
      <c r="A8" s="445" t="s">
        <v>746</v>
      </c>
      <c r="B8" s="446">
        <v>156372</v>
      </c>
      <c r="C8" s="446">
        <v>26676</v>
      </c>
      <c r="D8" s="446">
        <v>2419</v>
      </c>
      <c r="E8" s="446">
        <v>5152</v>
      </c>
      <c r="F8" s="446"/>
      <c r="G8" s="457">
        <f t="shared" ref="G8:G15" si="0">SUM(B8:F8)</f>
        <v>190619</v>
      </c>
      <c r="H8" s="453"/>
    </row>
    <row r="9" spans="1:8" ht="12.75" customHeight="1" x14ac:dyDescent="0.2">
      <c r="A9" s="445" t="s">
        <v>607</v>
      </c>
      <c r="B9" s="446">
        <v>21024</v>
      </c>
      <c r="C9" s="446">
        <f>298+6201</f>
        <v>6499</v>
      </c>
      <c r="D9" s="446">
        <v>361</v>
      </c>
      <c r="E9" s="446">
        <v>1402</v>
      </c>
      <c r="F9" s="446">
        <v>-23</v>
      </c>
      <c r="G9" s="457">
        <f>SUM(B9:F9)</f>
        <v>29263</v>
      </c>
      <c r="H9" s="453"/>
    </row>
    <row r="10" spans="1:8" ht="12.75" customHeight="1" x14ac:dyDescent="0.2">
      <c r="A10" s="445" t="s">
        <v>608</v>
      </c>
      <c r="B10" s="446">
        <v>4315</v>
      </c>
      <c r="C10" s="446">
        <v>4151</v>
      </c>
      <c r="D10" s="446">
        <v>117</v>
      </c>
      <c r="E10" s="446">
        <v>114</v>
      </c>
      <c r="F10" s="446"/>
      <c r="G10" s="457">
        <f t="shared" si="0"/>
        <v>8697</v>
      </c>
      <c r="H10" s="453"/>
    </row>
    <row r="11" spans="1:8" ht="12.75" customHeight="1" x14ac:dyDescent="0.2">
      <c r="A11" s="445" t="s">
        <v>609</v>
      </c>
      <c r="B11" s="446">
        <v>596</v>
      </c>
      <c r="C11" s="446">
        <v>0</v>
      </c>
      <c r="D11" s="446">
        <v>0</v>
      </c>
      <c r="E11" s="446">
        <v>0</v>
      </c>
      <c r="F11" s="446"/>
      <c r="G11" s="457">
        <f t="shared" si="0"/>
        <v>596</v>
      </c>
      <c r="H11" s="453"/>
    </row>
    <row r="12" spans="1:8" ht="12.75" customHeight="1" x14ac:dyDescent="0.2">
      <c r="A12" s="445" t="s">
        <v>610</v>
      </c>
      <c r="B12" s="446">
        <v>4460</v>
      </c>
      <c r="C12" s="446">
        <v>0</v>
      </c>
      <c r="D12" s="446">
        <v>0</v>
      </c>
      <c r="E12" s="446">
        <v>4</v>
      </c>
      <c r="F12" s="446">
        <f>-2657-165</f>
        <v>-2822</v>
      </c>
      <c r="G12" s="457">
        <f t="shared" si="0"/>
        <v>1642</v>
      </c>
      <c r="H12" s="457" t="s">
        <v>652</v>
      </c>
    </row>
    <row r="13" spans="1:8" ht="12.75" customHeight="1" x14ac:dyDescent="0.2">
      <c r="A13" s="445" t="s">
        <v>611</v>
      </c>
      <c r="B13" s="446">
        <v>22</v>
      </c>
      <c r="C13" s="446">
        <v>0</v>
      </c>
      <c r="D13" s="446">
        <v>0</v>
      </c>
      <c r="E13" s="446">
        <v>17</v>
      </c>
      <c r="F13" s="446"/>
      <c r="G13" s="457">
        <f t="shared" si="0"/>
        <v>39</v>
      </c>
      <c r="H13" s="453"/>
    </row>
    <row r="14" spans="1:8" ht="12.75" customHeight="1" x14ac:dyDescent="0.2">
      <c r="A14" s="445" t="s">
        <v>612</v>
      </c>
      <c r="B14" s="446">
        <v>89</v>
      </c>
      <c r="C14" s="446">
        <v>0</v>
      </c>
      <c r="D14" s="446">
        <v>1</v>
      </c>
      <c r="E14" s="446">
        <f>4</f>
        <v>4</v>
      </c>
      <c r="F14" s="446"/>
      <c r="G14" s="457">
        <f>SUM(B14:F14)</f>
        <v>94</v>
      </c>
      <c r="H14" s="453"/>
    </row>
    <row r="15" spans="1:8" ht="12.75" customHeight="1" x14ac:dyDescent="0.2">
      <c r="A15" s="447" t="s">
        <v>613</v>
      </c>
      <c r="B15" s="446">
        <f>1206-89</f>
        <v>1117</v>
      </c>
      <c r="C15" s="446">
        <v>0</v>
      </c>
      <c r="D15" s="446">
        <v>0</v>
      </c>
      <c r="E15" s="446">
        <v>9</v>
      </c>
      <c r="F15" s="446"/>
      <c r="G15" s="457">
        <f t="shared" si="0"/>
        <v>1126</v>
      </c>
      <c r="H15" s="453"/>
    </row>
    <row r="16" spans="1:8" ht="12.75" customHeight="1" x14ac:dyDescent="0.2">
      <c r="A16" s="94" t="s">
        <v>614</v>
      </c>
      <c r="B16" s="470">
        <f>SUM(B6:B15)</f>
        <v>193408</v>
      </c>
      <c r="C16" s="470">
        <f t="shared" ref="C16:E16" si="1">SUM(C6:C15)</f>
        <v>38569</v>
      </c>
      <c r="D16" s="470">
        <f t="shared" si="1"/>
        <v>2990</v>
      </c>
      <c r="E16" s="470">
        <f t="shared" si="1"/>
        <v>6711</v>
      </c>
      <c r="F16" s="470"/>
      <c r="G16" s="470">
        <f>SUM(G6:G15)</f>
        <v>238833</v>
      </c>
      <c r="H16" s="458"/>
    </row>
    <row r="17" spans="1:8" ht="12.75" customHeight="1" x14ac:dyDescent="0.2">
      <c r="A17" s="16"/>
      <c r="B17" s="348"/>
      <c r="C17" s="348"/>
      <c r="D17" s="348"/>
      <c r="E17" s="348"/>
      <c r="F17" s="348"/>
      <c r="G17" s="348"/>
      <c r="H17" s="348"/>
    </row>
    <row r="18" spans="1:8" ht="12.75" customHeight="1" thickBot="1" x14ac:dyDescent="0.25">
      <c r="A18" s="434" t="s">
        <v>615</v>
      </c>
      <c r="B18" s="452"/>
      <c r="C18" s="452"/>
      <c r="D18" s="452"/>
      <c r="E18" s="452"/>
      <c r="F18" s="452"/>
      <c r="G18" s="456"/>
      <c r="H18" s="452"/>
    </row>
    <row r="19" spans="1:8" ht="12.75" customHeight="1" x14ac:dyDescent="0.2">
      <c r="A19" s="445" t="s">
        <v>616</v>
      </c>
      <c r="B19" s="446">
        <v>2674</v>
      </c>
      <c r="C19" s="446">
        <v>0</v>
      </c>
      <c r="D19" s="446">
        <v>0</v>
      </c>
      <c r="E19" s="446">
        <v>77</v>
      </c>
      <c r="F19" s="446"/>
      <c r="G19" s="457">
        <f t="shared" ref="G19:G28" si="2">SUM(B19:F19)</f>
        <v>2751</v>
      </c>
      <c r="H19" s="453"/>
    </row>
    <row r="20" spans="1:8" ht="12.75" customHeight="1" x14ac:dyDescent="0.2">
      <c r="A20" s="445" t="s">
        <v>617</v>
      </c>
      <c r="B20" s="446">
        <v>85914</v>
      </c>
      <c r="C20" s="446">
        <v>0</v>
      </c>
      <c r="D20" s="446">
        <v>0</v>
      </c>
      <c r="E20" s="446">
        <v>3238</v>
      </c>
      <c r="F20" s="446"/>
      <c r="G20" s="457">
        <f t="shared" si="2"/>
        <v>89152</v>
      </c>
      <c r="H20" s="453"/>
    </row>
    <row r="21" spans="1:8" ht="12.75" customHeight="1" x14ac:dyDescent="0.2">
      <c r="A21" s="445" t="s">
        <v>232</v>
      </c>
      <c r="B21" s="446">
        <v>79183</v>
      </c>
      <c r="C21" s="446">
        <v>32576</v>
      </c>
      <c r="D21" s="446">
        <v>2446</v>
      </c>
      <c r="E21" s="446">
        <v>2100</v>
      </c>
      <c r="F21" s="446"/>
      <c r="G21" s="457">
        <f t="shared" si="2"/>
        <v>116305</v>
      </c>
      <c r="H21" s="453"/>
    </row>
    <row r="22" spans="1:8" ht="12.75" customHeight="1" x14ac:dyDescent="0.2">
      <c r="A22" s="445" t="s">
        <v>608</v>
      </c>
      <c r="B22" s="446">
        <v>2515</v>
      </c>
      <c r="C22" s="446">
        <f>3716+272</f>
        <v>3988</v>
      </c>
      <c r="D22" s="446">
        <v>0</v>
      </c>
      <c r="E22" s="446">
        <v>83</v>
      </c>
      <c r="F22" s="446"/>
      <c r="G22" s="457">
        <f t="shared" si="2"/>
        <v>6586</v>
      </c>
      <c r="H22" s="453"/>
    </row>
    <row r="23" spans="1:8" ht="12.75" customHeight="1" x14ac:dyDescent="0.2">
      <c r="A23" s="445" t="s">
        <v>618</v>
      </c>
      <c r="B23" s="99">
        <v>360</v>
      </c>
      <c r="C23" s="446">
        <v>32</v>
      </c>
      <c r="D23" s="446">
        <v>4</v>
      </c>
      <c r="E23" s="99">
        <v>0</v>
      </c>
      <c r="F23" s="99"/>
      <c r="G23" s="457">
        <f t="shared" si="2"/>
        <v>396</v>
      </c>
      <c r="H23" s="101"/>
    </row>
    <row r="24" spans="1:8" ht="13.5" customHeight="1" x14ac:dyDescent="0.2">
      <c r="A24" s="445" t="s">
        <v>619</v>
      </c>
      <c r="B24" s="446">
        <f>2188-360</f>
        <v>1828</v>
      </c>
      <c r="C24" s="446">
        <f>19+18</f>
        <v>37</v>
      </c>
      <c r="D24" s="446">
        <f>6+2</f>
        <v>8</v>
      </c>
      <c r="E24" s="446">
        <f>49+6</f>
        <v>55</v>
      </c>
      <c r="F24" s="446"/>
      <c r="G24" s="457">
        <f t="shared" si="2"/>
        <v>1928</v>
      </c>
      <c r="H24" s="453"/>
    </row>
    <row r="25" spans="1:8" ht="12.75" customHeight="1" x14ac:dyDescent="0.2">
      <c r="A25" s="445" t="s">
        <v>620</v>
      </c>
      <c r="B25" s="446">
        <v>2646</v>
      </c>
      <c r="C25" s="446">
        <v>411</v>
      </c>
      <c r="D25" s="446">
        <v>114</v>
      </c>
      <c r="E25" s="446">
        <v>290</v>
      </c>
      <c r="F25" s="446">
        <v>-23</v>
      </c>
      <c r="G25" s="457">
        <f t="shared" si="2"/>
        <v>3438</v>
      </c>
      <c r="H25" s="453"/>
    </row>
    <row r="26" spans="1:8" ht="12.75" customHeight="1" x14ac:dyDescent="0.2">
      <c r="A26" s="448" t="s">
        <v>621</v>
      </c>
      <c r="B26" s="449">
        <v>791</v>
      </c>
      <c r="C26" s="449">
        <v>165</v>
      </c>
      <c r="D26" s="449">
        <v>38</v>
      </c>
      <c r="E26" s="449">
        <v>97</v>
      </c>
      <c r="F26" s="449">
        <v>-7</v>
      </c>
      <c r="G26" s="457">
        <f t="shared" si="2"/>
        <v>1084</v>
      </c>
      <c r="H26" s="453"/>
    </row>
    <row r="27" spans="1:8" ht="12.75" customHeight="1" x14ac:dyDescent="0.2">
      <c r="A27" s="448" t="s">
        <v>622</v>
      </c>
      <c r="B27" s="449">
        <v>1718</v>
      </c>
      <c r="C27" s="449">
        <v>245</v>
      </c>
      <c r="D27" s="449">
        <v>76</v>
      </c>
      <c r="E27" s="449">
        <v>193</v>
      </c>
      <c r="F27" s="449">
        <v>-16</v>
      </c>
      <c r="G27" s="457">
        <f t="shared" si="2"/>
        <v>2216</v>
      </c>
      <c r="H27" s="453"/>
    </row>
    <row r="28" spans="1:8" ht="12.75" customHeight="1" x14ac:dyDescent="0.2">
      <c r="A28" s="448" t="s">
        <v>623</v>
      </c>
      <c r="B28" s="580"/>
      <c r="C28" s="449"/>
      <c r="D28" s="449"/>
      <c r="E28" s="449">
        <v>0</v>
      </c>
      <c r="F28" s="449"/>
      <c r="G28" s="457">
        <f t="shared" si="2"/>
        <v>0</v>
      </c>
      <c r="H28" s="455"/>
    </row>
    <row r="29" spans="1:8" ht="12.75" customHeight="1" x14ac:dyDescent="0.2">
      <c r="A29" s="448" t="s">
        <v>624</v>
      </c>
      <c r="B29" s="449"/>
      <c r="C29" s="449"/>
      <c r="D29" s="449"/>
      <c r="E29" s="449"/>
      <c r="F29" s="449"/>
      <c r="G29" s="457">
        <v>0</v>
      </c>
      <c r="H29" s="455"/>
    </row>
    <row r="30" spans="1:8" ht="12.75" customHeight="1" x14ac:dyDescent="0.2">
      <c r="A30" s="94" t="s">
        <v>625</v>
      </c>
      <c r="B30" s="470">
        <f>SUM(B19:B25)</f>
        <v>175120</v>
      </c>
      <c r="C30" s="470">
        <f t="shared" ref="C30:E30" si="3">SUM(C19:C25)</f>
        <v>37044</v>
      </c>
      <c r="D30" s="470">
        <f t="shared" si="3"/>
        <v>2572</v>
      </c>
      <c r="E30" s="470">
        <f t="shared" si="3"/>
        <v>5843</v>
      </c>
      <c r="F30" s="470"/>
      <c r="G30" s="470">
        <f>SUM(G19:G25)</f>
        <v>220556</v>
      </c>
      <c r="H30" s="458"/>
    </row>
    <row r="31" spans="1:8" ht="12.75" customHeight="1" x14ac:dyDescent="0.2">
      <c r="A31" s="16"/>
      <c r="B31" s="348"/>
      <c r="C31" s="348"/>
      <c r="D31" s="348"/>
      <c r="E31" s="348"/>
      <c r="F31" s="348"/>
      <c r="G31" s="348"/>
      <c r="H31" s="348"/>
    </row>
    <row r="32" spans="1:8" ht="12.75" customHeight="1" thickBot="1" x14ac:dyDescent="0.25">
      <c r="A32" s="434" t="s">
        <v>626</v>
      </c>
      <c r="B32" s="452"/>
      <c r="C32" s="452"/>
      <c r="D32" s="452"/>
      <c r="E32" s="452"/>
      <c r="F32" s="452"/>
      <c r="G32" s="456"/>
      <c r="H32" s="452"/>
    </row>
    <row r="33" spans="1:8" ht="12.75" customHeight="1" x14ac:dyDescent="0.2">
      <c r="A33" s="445" t="s">
        <v>627</v>
      </c>
      <c r="B33" s="446">
        <v>7981</v>
      </c>
      <c r="C33" s="467">
        <v>1452</v>
      </c>
      <c r="D33" s="467">
        <v>400</v>
      </c>
      <c r="E33" s="467">
        <v>254</v>
      </c>
      <c r="F33" s="467">
        <v>-2106</v>
      </c>
      <c r="G33" s="467">
        <f t="shared" ref="G33:G35" si="4">SUM(B33:F33)</f>
        <v>7981</v>
      </c>
      <c r="H33" s="467" t="s">
        <v>98</v>
      </c>
    </row>
    <row r="34" spans="1:8" ht="12.75" customHeight="1" x14ac:dyDescent="0.2">
      <c r="A34" s="445" t="s">
        <v>12</v>
      </c>
      <c r="B34" s="446">
        <v>52</v>
      </c>
      <c r="C34" s="467">
        <v>0</v>
      </c>
      <c r="D34" s="467">
        <v>0</v>
      </c>
      <c r="E34" s="467">
        <v>0</v>
      </c>
      <c r="F34" s="467"/>
      <c r="G34" s="467">
        <f t="shared" si="4"/>
        <v>52</v>
      </c>
      <c r="H34" s="468"/>
    </row>
    <row r="35" spans="1:8" ht="12.75" customHeight="1" x14ac:dyDescent="0.2">
      <c r="A35" s="445" t="s">
        <v>13</v>
      </c>
      <c r="B35" s="446">
        <v>10255</v>
      </c>
      <c r="C35" s="467">
        <f>32+41</f>
        <v>73</v>
      </c>
      <c r="D35" s="467">
        <v>18</v>
      </c>
      <c r="E35" s="467">
        <v>614</v>
      </c>
      <c r="F35" s="467">
        <f>-705-11</f>
        <v>-716</v>
      </c>
      <c r="G35" s="467">
        <f t="shared" si="4"/>
        <v>10244</v>
      </c>
      <c r="H35" s="467" t="s">
        <v>98</v>
      </c>
    </row>
    <row r="36" spans="1:8" ht="12.75" hidden="1" customHeight="1" x14ac:dyDescent="0.2">
      <c r="A36" s="445" t="s">
        <v>762</v>
      </c>
      <c r="B36" s="446"/>
      <c r="C36" s="467"/>
      <c r="D36" s="467"/>
      <c r="E36" s="467"/>
      <c r="F36" s="467"/>
      <c r="G36" s="467"/>
      <c r="H36" s="467" t="s">
        <v>98</v>
      </c>
    </row>
    <row r="37" spans="1:8" ht="12.75" customHeight="1" x14ac:dyDescent="0.2">
      <c r="A37" s="94" t="s">
        <v>628</v>
      </c>
      <c r="B37" s="470">
        <f>SUM(B33:B36)</f>
        <v>18288</v>
      </c>
      <c r="C37" s="470">
        <f t="shared" ref="C37:G37" si="5">SUM(C33:C36)</f>
        <v>1525</v>
      </c>
      <c r="D37" s="470">
        <f t="shared" si="5"/>
        <v>418</v>
      </c>
      <c r="E37" s="470">
        <f t="shared" si="5"/>
        <v>868</v>
      </c>
      <c r="F37" s="470">
        <f t="shared" si="5"/>
        <v>-2822</v>
      </c>
      <c r="G37" s="470">
        <f t="shared" si="5"/>
        <v>18277</v>
      </c>
      <c r="H37" s="564" t="s">
        <v>652</v>
      </c>
    </row>
    <row r="38" spans="1:8" ht="12.75" customHeight="1" x14ac:dyDescent="0.2">
      <c r="A38" s="450"/>
      <c r="B38" s="451"/>
      <c r="C38" s="451"/>
      <c r="D38" s="451"/>
      <c r="E38" s="451"/>
      <c r="F38" s="451"/>
      <c r="G38" s="451"/>
      <c r="H38" s="454"/>
    </row>
    <row r="39" spans="1:8" ht="12.75" thickBot="1" x14ac:dyDescent="0.25">
      <c r="A39" s="434" t="s">
        <v>629</v>
      </c>
      <c r="B39" s="471">
        <f>B30+B37</f>
        <v>193408</v>
      </c>
      <c r="C39" s="472">
        <f>C30+C37</f>
        <v>38569</v>
      </c>
      <c r="D39" s="472">
        <f>D30+D37</f>
        <v>2990</v>
      </c>
      <c r="E39" s="472">
        <f>E30+E37</f>
        <v>6711</v>
      </c>
      <c r="F39" s="472"/>
      <c r="G39" s="472">
        <f>G30+G37</f>
        <v>238833</v>
      </c>
      <c r="H39" s="459"/>
    </row>
    <row r="40" spans="1:8" x14ac:dyDescent="0.2">
      <c r="G40" s="463"/>
    </row>
    <row r="42" spans="1:8" x14ac:dyDescent="0.2">
      <c r="A42" s="551" t="s">
        <v>706</v>
      </c>
    </row>
    <row r="43" spans="1:8" x14ac:dyDescent="0.2">
      <c r="B43" s="577"/>
      <c r="C43" s="577"/>
      <c r="D43" s="577"/>
      <c r="E43" s="577"/>
      <c r="F43" s="577"/>
      <c r="G43" s="577"/>
    </row>
    <row r="44" spans="1:8" x14ac:dyDescent="0.2">
      <c r="A44" s="584" t="s">
        <v>858</v>
      </c>
      <c r="B44" s="444"/>
      <c r="C44" s="444"/>
      <c r="D44" s="444"/>
      <c r="E44" s="444"/>
    </row>
    <row r="45" spans="1:8" x14ac:dyDescent="0.2">
      <c r="A45" s="610" t="s">
        <v>859</v>
      </c>
    </row>
  </sheetData>
  <pageMargins left="0.7" right="0.7" top="0.75" bottom="0.75" header="0.3" footer="0.3"/>
  <pageSetup paperSize="9" scale="72" fitToHeight="0" orientation="landscape" r:id="rId1"/>
  <ignoredErrors>
    <ignoredError sqref="D30:E30 B30" formulaRange="1"/>
  </ignoredError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zoomScaleNormal="100" workbookViewId="0"/>
  </sheetViews>
  <sheetFormatPr baseColWidth="10" defaultColWidth="11" defaultRowHeight="12" x14ac:dyDescent="0.2"/>
  <cols>
    <col min="1" max="1" width="82.5" style="551" customWidth="1"/>
    <col min="2" max="2" width="11.25" style="551" bestFit="1" customWidth="1"/>
    <col min="3" max="16384" width="11" style="551"/>
  </cols>
  <sheetData>
    <row r="1" spans="1:3" s="568" customFormat="1" x14ac:dyDescent="0.2">
      <c r="A1" s="367" t="s">
        <v>642</v>
      </c>
    </row>
    <row r="2" spans="1:3" s="568" customFormat="1" x14ac:dyDescent="0.2"/>
    <row r="3" spans="1:3" s="568" customFormat="1" ht="12.75" thickBot="1" x14ac:dyDescent="0.25">
      <c r="A3" s="452"/>
      <c r="B3" s="461">
        <v>42735</v>
      </c>
      <c r="C3" s="510">
        <v>42369</v>
      </c>
    </row>
    <row r="4" spans="1:3" x14ac:dyDescent="0.2">
      <c r="A4" s="568" t="s">
        <v>781</v>
      </c>
      <c r="B4" s="22"/>
      <c r="C4" s="22"/>
    </row>
    <row r="5" spans="1:3" x14ac:dyDescent="0.2">
      <c r="A5" s="568" t="s">
        <v>782</v>
      </c>
      <c r="B5" s="22"/>
      <c r="C5" s="22"/>
    </row>
    <row r="6" spans="1:3" x14ac:dyDescent="0.2">
      <c r="A6" s="568" t="s">
        <v>783</v>
      </c>
      <c r="B6" s="22"/>
      <c r="C6" s="22"/>
    </row>
    <row r="7" spans="1:3" x14ac:dyDescent="0.2">
      <c r="A7" s="568" t="s">
        <v>784</v>
      </c>
      <c r="B7" s="22"/>
      <c r="C7" s="22"/>
    </row>
    <row r="8" spans="1:3" x14ac:dyDescent="0.2">
      <c r="A8" s="568" t="s">
        <v>785</v>
      </c>
      <c r="B8" s="22"/>
      <c r="C8" s="22"/>
    </row>
    <row r="9" spans="1:3" x14ac:dyDescent="0.2">
      <c r="A9" s="568" t="s">
        <v>786</v>
      </c>
      <c r="B9" s="22">
        <v>7241492</v>
      </c>
      <c r="C9" s="22">
        <v>11773808</v>
      </c>
    </row>
    <row r="10" spans="1:3" s="568" customFormat="1" x14ac:dyDescent="0.2">
      <c r="A10" s="568" t="s">
        <v>780</v>
      </c>
      <c r="B10" s="22">
        <v>-5239016</v>
      </c>
      <c r="C10" s="22"/>
    </row>
    <row r="11" spans="1:3" x14ac:dyDescent="0.2">
      <c r="A11" s="568" t="s">
        <v>787</v>
      </c>
      <c r="B11" s="22"/>
      <c r="C11" s="22"/>
    </row>
    <row r="12" spans="1:3" x14ac:dyDescent="0.2">
      <c r="A12" s="568" t="s">
        <v>634</v>
      </c>
      <c r="B12" s="22">
        <v>1873636</v>
      </c>
      <c r="C12" s="22">
        <v>1631143</v>
      </c>
    </row>
    <row r="13" spans="1:3" ht="12.75" customHeight="1" x14ac:dyDescent="0.2">
      <c r="A13" s="568" t="s">
        <v>788</v>
      </c>
      <c r="B13" s="22"/>
      <c r="C13" s="22"/>
    </row>
    <row r="14" spans="1:3" x14ac:dyDescent="0.2">
      <c r="A14" s="568" t="s">
        <v>789</v>
      </c>
      <c r="B14" s="22"/>
      <c r="C14" s="22"/>
    </row>
    <row r="15" spans="1:3" ht="12.75" customHeight="1" x14ac:dyDescent="0.2">
      <c r="A15" s="568" t="s">
        <v>790</v>
      </c>
      <c r="B15" s="22"/>
      <c r="C15" s="22"/>
    </row>
    <row r="16" spans="1:3" x14ac:dyDescent="0.2">
      <c r="A16" s="568" t="s">
        <v>791</v>
      </c>
      <c r="B16" s="22"/>
      <c r="C16" s="22"/>
    </row>
    <row r="17" spans="1:3" x14ac:dyDescent="0.2">
      <c r="A17" s="568" t="s">
        <v>792</v>
      </c>
      <c r="B17" s="22"/>
      <c r="C17" s="22"/>
    </row>
    <row r="18" spans="1:3" x14ac:dyDescent="0.2">
      <c r="A18" s="568" t="s">
        <v>793</v>
      </c>
      <c r="B18" s="22">
        <v>751768.4</v>
      </c>
      <c r="C18" s="22">
        <v>14243530</v>
      </c>
    </row>
    <row r="19" spans="1:3" x14ac:dyDescent="0.2">
      <c r="A19" s="568" t="s">
        <v>794</v>
      </c>
      <c r="B19" s="22">
        <v>4659.2</v>
      </c>
      <c r="C19" s="22">
        <v>18415</v>
      </c>
    </row>
    <row r="20" spans="1:3" x14ac:dyDescent="0.2">
      <c r="A20" s="568" t="s">
        <v>795</v>
      </c>
      <c r="B20" s="22">
        <v>9905460</v>
      </c>
      <c r="C20" s="22">
        <v>18551684</v>
      </c>
    </row>
    <row r="21" spans="1:3" x14ac:dyDescent="0.2">
      <c r="A21" s="568" t="s">
        <v>796</v>
      </c>
      <c r="B21" s="22">
        <v>6327240</v>
      </c>
      <c r="C21" s="22">
        <v>6722942</v>
      </c>
    </row>
    <row r="22" spans="1:3" x14ac:dyDescent="0.2">
      <c r="A22" s="568" t="s">
        <v>635</v>
      </c>
      <c r="B22" s="22">
        <v>230160708.58962765</v>
      </c>
      <c r="C22" s="22">
        <v>237823938</v>
      </c>
    </row>
    <row r="23" spans="1:3" x14ac:dyDescent="0.2">
      <c r="A23" s="568" t="s">
        <v>797</v>
      </c>
      <c r="B23" s="22">
        <v>0</v>
      </c>
      <c r="C23" s="22"/>
    </row>
    <row r="24" spans="1:3" x14ac:dyDescent="0.2">
      <c r="A24" s="568" t="s">
        <v>798</v>
      </c>
      <c r="B24" s="22"/>
      <c r="C24" s="22"/>
    </row>
    <row r="25" spans="1:3" x14ac:dyDescent="0.2">
      <c r="A25" s="568" t="s">
        <v>799</v>
      </c>
      <c r="B25" s="22"/>
      <c r="C25" s="22"/>
    </row>
    <row r="26" spans="1:3" x14ac:dyDescent="0.2">
      <c r="A26" s="568" t="s">
        <v>800</v>
      </c>
      <c r="B26" s="22"/>
      <c r="C26" s="22"/>
    </row>
    <row r="27" spans="1:3" x14ac:dyDescent="0.2">
      <c r="A27" s="568" t="s">
        <v>801</v>
      </c>
      <c r="B27" s="22"/>
      <c r="C27" s="22"/>
    </row>
    <row r="28" spans="1:3" x14ac:dyDescent="0.2">
      <c r="A28" s="568" t="s">
        <v>802</v>
      </c>
      <c r="B28" s="22"/>
      <c r="C28" s="22"/>
    </row>
    <row r="29" spans="1:3" x14ac:dyDescent="0.2">
      <c r="A29" s="568" t="s">
        <v>803</v>
      </c>
      <c r="B29" s="22"/>
      <c r="C29" s="22"/>
    </row>
    <row r="30" spans="1:3" ht="12.75" customHeight="1" x14ac:dyDescent="0.2">
      <c r="A30" s="568" t="s">
        <v>804</v>
      </c>
      <c r="B30" s="22">
        <v>-569350</v>
      </c>
      <c r="C30" s="22"/>
    </row>
    <row r="31" spans="1:3" x14ac:dyDescent="0.2">
      <c r="A31" s="568" t="s">
        <v>805</v>
      </c>
      <c r="B31" s="22">
        <v>-569350</v>
      </c>
      <c r="C31" s="22"/>
    </row>
    <row r="32" spans="1:3" x14ac:dyDescent="0.2">
      <c r="A32" s="568" t="s">
        <v>806</v>
      </c>
      <c r="B32" s="22">
        <f>SUM(B4:B30)</f>
        <v>250456598.18962765</v>
      </c>
      <c r="C32" s="22"/>
    </row>
    <row r="33" spans="1:3" x14ac:dyDescent="0.2">
      <c r="A33" s="568" t="s">
        <v>807</v>
      </c>
      <c r="B33" s="22">
        <f>SUM(B4:B29,B31)</f>
        <v>250456598.18962765</v>
      </c>
      <c r="C33" s="22"/>
    </row>
    <row r="34" spans="1:3" ht="12.75" thickBot="1" x14ac:dyDescent="0.25">
      <c r="A34" s="434" t="s">
        <v>810</v>
      </c>
      <c r="B34" s="569"/>
      <c r="C34" s="569"/>
    </row>
    <row r="35" spans="1:3" x14ac:dyDescent="0.2">
      <c r="A35" s="568" t="s">
        <v>636</v>
      </c>
      <c r="B35" s="22">
        <v>18227258</v>
      </c>
      <c r="C35" s="22">
        <v>16881955</v>
      </c>
    </row>
    <row r="36" spans="1:3" x14ac:dyDescent="0.2">
      <c r="A36" s="568" t="s">
        <v>808</v>
      </c>
      <c r="B36" s="22">
        <v>18227258</v>
      </c>
      <c r="C36" s="22">
        <v>16881955</v>
      </c>
    </row>
    <row r="37" spans="1:3" ht="12.75" thickBot="1" x14ac:dyDescent="0.25">
      <c r="A37" s="434" t="s">
        <v>637</v>
      </c>
      <c r="B37" s="569"/>
      <c r="C37" s="569"/>
    </row>
    <row r="38" spans="1:3" x14ac:dyDescent="0.2">
      <c r="A38" s="568" t="s">
        <v>637</v>
      </c>
      <c r="B38" s="570">
        <v>7.2776114231974179E-2</v>
      </c>
      <c r="C38" s="570">
        <v>6.3E-2</v>
      </c>
    </row>
    <row r="39" spans="1:3" x14ac:dyDescent="0.2">
      <c r="A39" s="568" t="s">
        <v>809</v>
      </c>
      <c r="B39" s="570">
        <v>7.2776114231974179E-2</v>
      </c>
      <c r="C39" s="570">
        <v>6.3E-2</v>
      </c>
    </row>
    <row r="40" spans="1:3" x14ac:dyDescent="0.2">
      <c r="A40" s="568"/>
      <c r="B40" s="568"/>
      <c r="C40" s="568"/>
    </row>
    <row r="41" spans="1:3" x14ac:dyDescent="0.2">
      <c r="A41" s="568"/>
      <c r="B41" s="568"/>
      <c r="C41" s="568"/>
    </row>
  </sheetData>
  <conditionalFormatting sqref="B7:B8 B18 B12 B29">
    <cfRule type="cellIs" dxfId="3" priority="8" operator="lessThan">
      <formula>0</formula>
    </cfRule>
  </conditionalFormatting>
  <conditionalFormatting sqref="B27">
    <cfRule type="cellIs" dxfId="2" priority="7" operator="lessThan">
      <formula>B25</formula>
    </cfRule>
  </conditionalFormatting>
  <conditionalFormatting sqref="C7:C8 C18 C12 C29:C30">
    <cfRule type="cellIs" dxfId="1" priority="6" operator="lessThan">
      <formula>0</formula>
    </cfRule>
  </conditionalFormatting>
  <conditionalFormatting sqref="C27">
    <cfRule type="cellIs" dxfId="0" priority="5" operator="lessThan">
      <formula>C25</formula>
    </cfRule>
  </conditionalFormatting>
  <pageMargins left="0.7" right="0.7" top="0.75" bottom="0.75" header="0.3" footer="0.3"/>
  <pageSetup paperSize="9" scale="66" orientation="portrait" r:id="rId1"/>
  <ignoredErrors>
    <ignoredError sqref="B32" formulaRange="1"/>
  </ignoredError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
  <sheetViews>
    <sheetView showGridLines="0" workbookViewId="0">
      <selection activeCell="H19" sqref="H19"/>
    </sheetView>
  </sheetViews>
  <sheetFormatPr baseColWidth="10" defaultRowHeight="12.75" x14ac:dyDescent="0.2"/>
  <cols>
    <col min="1" max="1" width="40.875" style="677" customWidth="1"/>
    <col min="2" max="2" width="12.5" style="677" customWidth="1"/>
    <col min="3" max="3" width="11" style="677"/>
    <col min="4" max="13" width="15.375" style="677" customWidth="1"/>
    <col min="14" max="16384" width="11" style="677"/>
  </cols>
  <sheetData>
    <row r="1" spans="1:14" x14ac:dyDescent="0.2">
      <c r="A1" s="676" t="s">
        <v>894</v>
      </c>
    </row>
    <row r="3" spans="1:14" x14ac:dyDescent="0.2">
      <c r="A3" s="678" t="s">
        <v>62</v>
      </c>
    </row>
    <row r="5" spans="1:14" x14ac:dyDescent="0.2">
      <c r="A5" s="679" t="s">
        <v>873</v>
      </c>
      <c r="B5" s="680"/>
      <c r="C5" s="680"/>
      <c r="D5" s="681"/>
      <c r="E5" s="681"/>
      <c r="F5" s="682"/>
      <c r="G5" s="682"/>
      <c r="H5" s="682"/>
      <c r="I5" s="682"/>
      <c r="J5" s="682"/>
      <c r="K5" s="682"/>
      <c r="L5" s="682"/>
      <c r="M5" s="682"/>
    </row>
    <row r="6" spans="1:14" ht="24.75" customHeight="1" x14ac:dyDescent="0.2">
      <c r="A6" s="679"/>
      <c r="B6" s="683" t="s">
        <v>874</v>
      </c>
      <c r="C6" s="683"/>
      <c r="D6" s="683" t="s">
        <v>875</v>
      </c>
      <c r="E6" s="683"/>
      <c r="F6" s="684" t="s">
        <v>876</v>
      </c>
      <c r="G6" s="684"/>
      <c r="H6" s="684" t="s">
        <v>877</v>
      </c>
      <c r="I6" s="684"/>
      <c r="J6" s="684"/>
      <c r="K6" s="684"/>
      <c r="L6" s="685"/>
      <c r="M6" s="686"/>
    </row>
    <row r="7" spans="1:14" ht="48.75" thickBot="1" x14ac:dyDescent="0.25">
      <c r="A7" s="687"/>
      <c r="B7" s="688" t="s">
        <v>892</v>
      </c>
      <c r="C7" s="688" t="s">
        <v>893</v>
      </c>
      <c r="D7" s="688" t="s">
        <v>880</v>
      </c>
      <c r="E7" s="688" t="s">
        <v>881</v>
      </c>
      <c r="F7" s="688" t="s">
        <v>878</v>
      </c>
      <c r="G7" s="688" t="s">
        <v>879</v>
      </c>
      <c r="H7" s="688" t="s">
        <v>882</v>
      </c>
      <c r="I7" s="688" t="s">
        <v>883</v>
      </c>
      <c r="J7" s="689" t="s">
        <v>884</v>
      </c>
      <c r="K7" s="690" t="s">
        <v>86</v>
      </c>
      <c r="L7" s="691" t="s">
        <v>885</v>
      </c>
      <c r="M7" s="692" t="s">
        <v>886</v>
      </c>
    </row>
    <row r="8" spans="1:14" s="698" customFormat="1" x14ac:dyDescent="0.2">
      <c r="A8" s="693" t="s">
        <v>317</v>
      </c>
      <c r="B8" s="674">
        <v>37033660</v>
      </c>
      <c r="C8" s="694">
        <v>210641281</v>
      </c>
      <c r="D8" s="695">
        <v>0</v>
      </c>
      <c r="E8" s="695">
        <v>0</v>
      </c>
      <c r="F8" s="695">
        <v>66413</v>
      </c>
      <c r="G8" s="695">
        <v>0</v>
      </c>
      <c r="H8" s="675">
        <v>7440304</v>
      </c>
      <c r="I8" s="695">
        <v>0</v>
      </c>
      <c r="J8" s="695">
        <v>531</v>
      </c>
      <c r="K8" s="695">
        <f>H8+I8+J8</f>
        <v>7440835</v>
      </c>
      <c r="L8" s="672"/>
      <c r="M8" s="696">
        <v>1.4999999999999999E-2</v>
      </c>
      <c r="N8" s="697"/>
    </row>
    <row r="9" spans="1:14" s="703" customFormat="1" x14ac:dyDescent="0.2">
      <c r="A9" s="699" t="s">
        <v>86</v>
      </c>
      <c r="B9" s="700">
        <f>+B8</f>
        <v>37033660</v>
      </c>
      <c r="C9" s="700">
        <f>+C8</f>
        <v>210641281</v>
      </c>
      <c r="D9" s="700">
        <f>+D8</f>
        <v>0</v>
      </c>
      <c r="E9" s="700">
        <f>+E8</f>
        <v>0</v>
      </c>
      <c r="F9" s="700">
        <f>+F8</f>
        <v>66413</v>
      </c>
      <c r="G9" s="700">
        <f>+G8</f>
        <v>0</v>
      </c>
      <c r="H9" s="700">
        <f>+H8</f>
        <v>7440304</v>
      </c>
      <c r="I9" s="700">
        <f>+I8</f>
        <v>0</v>
      </c>
      <c r="J9" s="700">
        <f>+J8</f>
        <v>531</v>
      </c>
      <c r="K9" s="700">
        <f>+K8</f>
        <v>7440835</v>
      </c>
      <c r="L9" s="701"/>
      <c r="M9" s="673">
        <f>+M8</f>
        <v>1.4999999999999999E-2</v>
      </c>
      <c r="N9" s="702"/>
    </row>
    <row r="10" spans="1:14" x14ac:dyDescent="0.2">
      <c r="A10" s="704"/>
      <c r="B10" s="705"/>
      <c r="C10" s="705"/>
      <c r="D10" s="682"/>
      <c r="E10" s="682"/>
      <c r="F10" s="682"/>
      <c r="G10" s="682"/>
      <c r="H10" s="682"/>
      <c r="I10" s="682"/>
      <c r="J10" s="682"/>
      <c r="K10" s="682"/>
      <c r="L10" s="682"/>
      <c r="M10" s="682"/>
    </row>
    <row r="11" spans="1:14" x14ac:dyDescent="0.2">
      <c r="A11" s="704" t="s">
        <v>887</v>
      </c>
      <c r="B11" s="705"/>
      <c r="C11" s="705"/>
      <c r="D11" s="682"/>
      <c r="E11" s="682"/>
      <c r="F11" s="682"/>
      <c r="G11" s="682"/>
      <c r="H11" s="682"/>
      <c r="I11" s="682"/>
      <c r="J11" s="682"/>
      <c r="K11" s="682"/>
      <c r="L11" s="682"/>
      <c r="M11" s="682"/>
    </row>
    <row r="12" spans="1:14" x14ac:dyDescent="0.2">
      <c r="A12" s="704"/>
      <c r="B12" s="705"/>
      <c r="C12" s="705"/>
      <c r="D12" s="682"/>
      <c r="E12" s="682"/>
      <c r="F12" s="682"/>
      <c r="G12" s="682"/>
      <c r="H12" s="682"/>
      <c r="I12" s="682"/>
      <c r="J12" s="682"/>
      <c r="K12" s="682"/>
      <c r="L12" s="682"/>
      <c r="M12" s="682"/>
    </row>
    <row r="13" spans="1:14" x14ac:dyDescent="0.2">
      <c r="A13" s="704"/>
      <c r="B13" s="705"/>
      <c r="C13" s="705"/>
      <c r="D13" s="682"/>
      <c r="E13" s="682"/>
      <c r="F13" s="682"/>
      <c r="G13" s="682"/>
      <c r="H13" s="682"/>
      <c r="I13" s="682"/>
      <c r="J13" s="682"/>
      <c r="K13" s="682"/>
      <c r="L13" s="682"/>
      <c r="M13" s="682"/>
    </row>
    <row r="14" spans="1:14" x14ac:dyDescent="0.2">
      <c r="A14" s="709" t="s">
        <v>888</v>
      </c>
      <c r="B14" s="705"/>
      <c r="C14" s="705"/>
      <c r="D14" s="682"/>
      <c r="E14" s="682"/>
      <c r="F14" s="682"/>
      <c r="G14" s="682"/>
      <c r="H14" s="682"/>
      <c r="I14" s="682"/>
      <c r="J14" s="682"/>
      <c r="K14" s="682"/>
      <c r="L14" s="682"/>
      <c r="M14" s="682"/>
    </row>
    <row r="15" spans="1:14" ht="13.5" thickBot="1" x14ac:dyDescent="0.25">
      <c r="A15" s="706"/>
      <c r="B15" s="687"/>
      <c r="C15" s="687"/>
      <c r="E15" s="682"/>
      <c r="F15" s="682"/>
      <c r="G15" s="682"/>
      <c r="H15" s="682"/>
      <c r="I15" s="682"/>
      <c r="J15" s="682"/>
      <c r="K15" s="682"/>
      <c r="L15" s="682"/>
      <c r="M15" s="682"/>
    </row>
    <row r="16" spans="1:14" x14ac:dyDescent="0.2">
      <c r="A16" s="704" t="s">
        <v>889</v>
      </c>
      <c r="B16" s="705"/>
      <c r="C16" s="707">
        <v>116651380</v>
      </c>
      <c r="D16" s="708"/>
      <c r="E16" s="682"/>
      <c r="F16" s="682"/>
      <c r="G16" s="682"/>
      <c r="H16" s="682"/>
      <c r="I16" s="682"/>
      <c r="J16" s="682"/>
      <c r="K16" s="682"/>
      <c r="L16" s="682"/>
      <c r="M16" s="682"/>
    </row>
    <row r="17" spans="1:13" x14ac:dyDescent="0.2">
      <c r="A17" s="704" t="s">
        <v>890</v>
      </c>
      <c r="B17" s="705"/>
      <c r="C17" s="669">
        <v>1.4999999999999999E-2</v>
      </c>
      <c r="D17" s="669"/>
      <c r="E17" s="682"/>
      <c r="F17" s="682"/>
      <c r="G17" s="682"/>
      <c r="H17" s="682"/>
      <c r="I17" s="682"/>
      <c r="J17" s="682"/>
      <c r="K17" s="682"/>
      <c r="L17" s="682"/>
      <c r="M17" s="682"/>
    </row>
    <row r="18" spans="1:13" x14ac:dyDescent="0.2">
      <c r="A18" s="704" t="s">
        <v>891</v>
      </c>
      <c r="B18" s="705"/>
      <c r="C18" s="705"/>
      <c r="D18" s="670"/>
      <c r="E18" s="682"/>
      <c r="F18" s="682"/>
      <c r="G18" s="682"/>
      <c r="H18" s="682"/>
      <c r="I18" s="682"/>
      <c r="J18" s="682"/>
      <c r="K18" s="682"/>
      <c r="L18" s="682"/>
      <c r="M18" s="682"/>
    </row>
  </sheetData>
  <mergeCells count="4">
    <mergeCell ref="B6:C6"/>
    <mergeCell ref="D6:E6"/>
    <mergeCell ref="F6:G6"/>
    <mergeCell ref="H6:K6"/>
  </mergeCells>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6"/>
  <sheetViews>
    <sheetView zoomScaleNormal="100" workbookViewId="0">
      <selection activeCell="A27" sqref="A27"/>
    </sheetView>
  </sheetViews>
  <sheetFormatPr baseColWidth="10" defaultColWidth="11" defaultRowHeight="12" x14ac:dyDescent="0.2"/>
  <cols>
    <col min="1" max="1" width="26" style="371" customWidth="1"/>
    <col min="2" max="5" width="11.25" style="371" customWidth="1"/>
    <col min="6" max="6" width="16.375" style="21" customWidth="1"/>
    <col min="7" max="16384" width="11" style="21"/>
  </cols>
  <sheetData>
    <row r="1" spans="1:7" x14ac:dyDescent="0.2">
      <c r="A1" s="84" t="s">
        <v>191</v>
      </c>
      <c r="B1" s="84"/>
    </row>
    <row r="3" spans="1:7" x14ac:dyDescent="0.2">
      <c r="A3" s="17"/>
      <c r="B3" s="107" t="s">
        <v>299</v>
      </c>
      <c r="C3" s="107" t="s">
        <v>1</v>
      </c>
      <c r="D3" s="108" t="s">
        <v>299</v>
      </c>
      <c r="E3" s="108" t="s">
        <v>1</v>
      </c>
      <c r="F3" s="17"/>
      <c r="G3" s="17"/>
    </row>
    <row r="4" spans="1:7" ht="12.75" thickBot="1" x14ac:dyDescent="0.25">
      <c r="A4" s="555" t="s">
        <v>138</v>
      </c>
      <c r="B4" s="109" t="s">
        <v>815</v>
      </c>
      <c r="C4" s="109" t="s">
        <v>815</v>
      </c>
      <c r="D4" s="110" t="s">
        <v>722</v>
      </c>
      <c r="E4" s="110" t="s">
        <v>722</v>
      </c>
      <c r="F4" s="69"/>
    </row>
    <row r="5" spans="1:7" s="371" customFormat="1" x14ac:dyDescent="0.2">
      <c r="A5" s="100" t="s">
        <v>260</v>
      </c>
      <c r="B5" s="404">
        <v>0.19500000000000001</v>
      </c>
      <c r="C5" s="330">
        <v>1585</v>
      </c>
      <c r="D5" s="404">
        <v>0.19500000000000001</v>
      </c>
      <c r="E5" s="330">
        <v>1618</v>
      </c>
      <c r="F5" s="69"/>
    </row>
    <row r="6" spans="1:7" x14ac:dyDescent="0.2">
      <c r="A6" s="371" t="s">
        <v>251</v>
      </c>
      <c r="B6" s="165"/>
      <c r="C6" s="79"/>
      <c r="D6" s="165">
        <v>4.8000000000000001E-2</v>
      </c>
      <c r="E6" s="79">
        <v>146</v>
      </c>
      <c r="F6" s="91"/>
      <c r="G6" s="111"/>
    </row>
    <row r="7" spans="1:7" s="371" customFormat="1" x14ac:dyDescent="0.2">
      <c r="A7" s="371" t="s">
        <v>771</v>
      </c>
      <c r="B7" s="566">
        <v>1.61E-2</v>
      </c>
      <c r="C7" s="79">
        <v>126</v>
      </c>
      <c r="D7" s="165"/>
      <c r="E7" s="79"/>
      <c r="F7" s="91"/>
      <c r="G7" s="111"/>
    </row>
    <row r="8" spans="1:7" s="311" customFormat="1" x14ac:dyDescent="0.2">
      <c r="A8" s="554" t="s">
        <v>129</v>
      </c>
      <c r="B8" s="405">
        <v>0.15140000000000001</v>
      </c>
      <c r="C8" s="81">
        <v>140</v>
      </c>
      <c r="D8" s="405">
        <v>0.13900000000000001</v>
      </c>
      <c r="E8" s="81">
        <v>67</v>
      </c>
      <c r="F8" s="91"/>
      <c r="G8" s="111"/>
    </row>
    <row r="9" spans="1:7" s="370" customFormat="1" x14ac:dyDescent="0.2">
      <c r="A9" s="554" t="s">
        <v>252</v>
      </c>
      <c r="B9" s="405">
        <v>0.18090000000000001</v>
      </c>
      <c r="C9" s="81">
        <v>210</v>
      </c>
      <c r="D9" s="405">
        <v>0.18090000000000001</v>
      </c>
      <c r="E9" s="81">
        <v>197</v>
      </c>
      <c r="F9" s="91"/>
      <c r="G9" s="111"/>
    </row>
    <row r="10" spans="1:7" x14ac:dyDescent="0.2">
      <c r="A10" s="554" t="s">
        <v>9</v>
      </c>
      <c r="B10" s="554"/>
      <c r="C10" s="330">
        <v>96</v>
      </c>
      <c r="D10" s="554"/>
      <c r="E10" s="330">
        <v>15</v>
      </c>
      <c r="F10" s="91"/>
      <c r="G10" s="111"/>
    </row>
    <row r="11" spans="1:7" x14ac:dyDescent="0.2">
      <c r="A11" s="112" t="s">
        <v>7</v>
      </c>
      <c r="B11" s="112"/>
      <c r="C11" s="95">
        <f>SUM(C5:C10)</f>
        <v>2157</v>
      </c>
      <c r="D11" s="95"/>
      <c r="E11" s="380">
        <f>SUM(E5:E10)</f>
        <v>2043</v>
      </c>
      <c r="F11" s="69"/>
      <c r="G11" s="111"/>
    </row>
    <row r="13" spans="1:7" x14ac:dyDescent="0.2">
      <c r="A13" s="371" t="s">
        <v>270</v>
      </c>
    </row>
    <row r="14" spans="1:7" x14ac:dyDescent="0.2">
      <c r="A14" s="371" t="s">
        <v>269</v>
      </c>
    </row>
    <row r="15" spans="1:7" x14ac:dyDescent="0.2">
      <c r="A15" s="371" t="s">
        <v>268</v>
      </c>
    </row>
    <row r="16" spans="1:7" x14ac:dyDescent="0.2">
      <c r="A16" s="371" t="s">
        <v>699</v>
      </c>
    </row>
  </sheetData>
  <pageMargins left="0.74803149606299213" right="0.74803149606299213" top="0.98425196850393704" bottom="0.98425196850393704" header="0.51181102362204722" footer="0.51181102362204722"/>
  <pageSetup paperSize="9" scale="69" fitToHeight="0" orientation="portrait" r:id="rId1"/>
  <headerFooter alignWithMargins="0">
    <oddFooter>&amp;R&amp;A</oddFooter>
  </headerFooter>
  <colBreaks count="1" manualBreakCount="1">
    <brk id="6" max="1048575" man="1"/>
  </col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2">
    <pageSetUpPr fitToPage="1"/>
  </sheetPr>
  <dimension ref="A1:O150"/>
  <sheetViews>
    <sheetView showGridLines="0" zoomScaleNormal="100" workbookViewId="0">
      <selection activeCell="B1" sqref="B1"/>
    </sheetView>
  </sheetViews>
  <sheetFormatPr baseColWidth="10" defaultColWidth="11" defaultRowHeight="12" x14ac:dyDescent="0.2"/>
  <cols>
    <col min="1" max="1" width="52.625" style="371" customWidth="1"/>
    <col min="2" max="2" width="11.875" style="371" customWidth="1"/>
    <col min="3" max="3" width="8.625" style="371" customWidth="1"/>
    <col min="4" max="5" width="11.75" style="21" customWidth="1"/>
    <col min="6" max="7" width="11" style="21"/>
    <col min="8" max="8" width="9.875" style="21" bestFit="1" customWidth="1"/>
    <col min="9" max="9" width="19.75" style="21" bestFit="1" customWidth="1"/>
    <col min="10" max="16384" width="11" style="21"/>
  </cols>
  <sheetData>
    <row r="1" spans="1:3" x14ac:dyDescent="0.2">
      <c r="A1" s="34" t="s">
        <v>300</v>
      </c>
    </row>
    <row r="2" spans="1:3" s="371" customFormat="1" x14ac:dyDescent="0.2">
      <c r="A2" s="551" t="s">
        <v>301</v>
      </c>
    </row>
    <row r="3" spans="1:3" s="371" customFormat="1" x14ac:dyDescent="0.2">
      <c r="A3" s="576"/>
    </row>
    <row r="4" spans="1:3" s="371" customFormat="1" x14ac:dyDescent="0.2">
      <c r="A4" s="576" t="s">
        <v>816</v>
      </c>
    </row>
    <row r="5" spans="1:3" s="371" customFormat="1" x14ac:dyDescent="0.2">
      <c r="A5" s="576" t="s">
        <v>817</v>
      </c>
    </row>
    <row r="6" spans="1:3" s="371" customFormat="1" x14ac:dyDescent="0.2">
      <c r="A6" s="576" t="s">
        <v>818</v>
      </c>
    </row>
    <row r="7" spans="1:3" s="371" customFormat="1" x14ac:dyDescent="0.2">
      <c r="A7" s="576"/>
    </row>
    <row r="8" spans="1:3" s="371" customFormat="1" x14ac:dyDescent="0.2">
      <c r="A8" s="576" t="s">
        <v>819</v>
      </c>
    </row>
    <row r="9" spans="1:3" s="371" customFormat="1" x14ac:dyDescent="0.2">
      <c r="A9" s="576" t="s">
        <v>820</v>
      </c>
    </row>
    <row r="10" spans="1:3" s="371" customFormat="1" x14ac:dyDescent="0.2">
      <c r="A10" s="576" t="s">
        <v>821</v>
      </c>
    </row>
    <row r="11" spans="1:3" s="371" customFormat="1" x14ac:dyDescent="0.2">
      <c r="A11" s="576" t="s">
        <v>822</v>
      </c>
    </row>
    <row r="12" spans="1:3" s="371" customFormat="1" x14ac:dyDescent="0.2">
      <c r="A12" s="576" t="s">
        <v>823</v>
      </c>
    </row>
    <row r="15" spans="1:3" ht="12.75" thickBot="1" x14ac:dyDescent="0.25">
      <c r="A15" s="1" t="s">
        <v>193</v>
      </c>
      <c r="B15" s="2">
        <v>42735</v>
      </c>
      <c r="C15" s="3">
        <v>42369</v>
      </c>
    </row>
    <row r="16" spans="1:3" x14ac:dyDescent="0.2">
      <c r="A16" s="4" t="s">
        <v>165</v>
      </c>
      <c r="B16" s="5">
        <v>6394</v>
      </c>
      <c r="C16" s="6">
        <v>6394</v>
      </c>
    </row>
    <row r="17" spans="1:3" x14ac:dyDescent="0.2">
      <c r="A17" s="4" t="s">
        <v>10</v>
      </c>
      <c r="B17" s="5">
        <v>1587</v>
      </c>
      <c r="C17" s="6">
        <v>1587</v>
      </c>
    </row>
    <row r="18" spans="1:3" x14ac:dyDescent="0.2">
      <c r="A18" s="4" t="s">
        <v>11</v>
      </c>
      <c r="B18" s="5">
        <v>575</v>
      </c>
      <c r="C18" s="6">
        <v>384</v>
      </c>
    </row>
    <row r="19" spans="1:3" s="371" customFormat="1" x14ac:dyDescent="0.2">
      <c r="A19" s="4" t="s">
        <v>12</v>
      </c>
      <c r="B19" s="5">
        <v>52</v>
      </c>
      <c r="C19" s="6">
        <v>163</v>
      </c>
    </row>
    <row r="20" spans="1:3" x14ac:dyDescent="0.2">
      <c r="A20" s="7" t="s">
        <v>13</v>
      </c>
      <c r="B20" s="5">
        <v>9680</v>
      </c>
      <c r="C20" s="6">
        <v>8386</v>
      </c>
    </row>
    <row r="21" spans="1:3" hidden="1" x14ac:dyDescent="0.2">
      <c r="A21" s="7" t="s">
        <v>762</v>
      </c>
      <c r="B21" s="5"/>
      <c r="C21" s="6"/>
    </row>
    <row r="22" spans="1:3" x14ac:dyDescent="0.2">
      <c r="A22" s="8" t="s">
        <v>14</v>
      </c>
      <c r="B22" s="9">
        <f>SUM(B16:B21)</f>
        <v>18288</v>
      </c>
      <c r="C22" s="10">
        <f>SUM(C16:C21)</f>
        <v>16914</v>
      </c>
    </row>
    <row r="23" spans="1:3" x14ac:dyDescent="0.2">
      <c r="A23" s="4"/>
      <c r="B23" s="5"/>
      <c r="C23" s="6"/>
    </row>
    <row r="24" spans="1:3" x14ac:dyDescent="0.2">
      <c r="A24" s="11" t="s">
        <v>130</v>
      </c>
      <c r="B24" s="5"/>
      <c r="C24" s="6"/>
    </row>
    <row r="25" spans="1:3" x14ac:dyDescent="0.2">
      <c r="A25" s="4" t="s">
        <v>15</v>
      </c>
      <c r="B25" s="5">
        <v>-94</v>
      </c>
      <c r="C25" s="6">
        <v>-67</v>
      </c>
    </row>
    <row r="26" spans="1:3" s="371" customFormat="1" x14ac:dyDescent="0.2">
      <c r="A26" s="4" t="s">
        <v>109</v>
      </c>
      <c r="B26" s="5">
        <v>-575</v>
      </c>
      <c r="C26" s="6">
        <v>-384</v>
      </c>
    </row>
    <row r="27" spans="1:3" x14ac:dyDescent="0.2">
      <c r="A27" s="4" t="s">
        <v>264</v>
      </c>
      <c r="B27" s="5">
        <v>-263</v>
      </c>
      <c r="C27" s="6">
        <v>-421</v>
      </c>
    </row>
    <row r="28" spans="1:3" s="307" customFormat="1" hidden="1" x14ac:dyDescent="0.2">
      <c r="A28" s="4" t="s">
        <v>763</v>
      </c>
      <c r="B28" s="5"/>
      <c r="C28" s="6"/>
    </row>
    <row r="29" spans="1:3" x14ac:dyDescent="0.2">
      <c r="A29" s="4" t="s">
        <v>265</v>
      </c>
      <c r="B29" s="5">
        <v>-163</v>
      </c>
      <c r="C29" s="6">
        <v>-191</v>
      </c>
    </row>
    <row r="30" spans="1:3" x14ac:dyDescent="0.2">
      <c r="A30" s="4" t="s">
        <v>266</v>
      </c>
      <c r="B30" s="5">
        <v>-50</v>
      </c>
      <c r="C30" s="6">
        <v>-57</v>
      </c>
    </row>
    <row r="31" spans="1:3" x14ac:dyDescent="0.2">
      <c r="A31" s="557" t="s">
        <v>273</v>
      </c>
      <c r="B31" s="558">
        <f>SUM(B22:B30)</f>
        <v>17143</v>
      </c>
      <c r="C31" s="559">
        <f>SUM(C22:C30)</f>
        <v>15794</v>
      </c>
    </row>
    <row r="32" spans="1:3" ht="14.25" x14ac:dyDescent="0.2">
      <c r="A32" s="7" t="s">
        <v>194</v>
      </c>
      <c r="B32" s="5">
        <v>1084</v>
      </c>
      <c r="C32" s="6">
        <v>1088</v>
      </c>
    </row>
    <row r="33" spans="1:3" x14ac:dyDescent="0.2">
      <c r="A33" s="8" t="s">
        <v>16</v>
      </c>
      <c r="B33" s="9">
        <f>B31+B32</f>
        <v>18227</v>
      </c>
      <c r="C33" s="10">
        <f>C31+C32</f>
        <v>16882</v>
      </c>
    </row>
    <row r="34" spans="1:3" s="371" customFormat="1" x14ac:dyDescent="0.2">
      <c r="A34" s="4"/>
      <c r="B34" s="5"/>
      <c r="C34" s="6"/>
    </row>
    <row r="35" spans="1:3" x14ac:dyDescent="0.2">
      <c r="A35" s="11" t="s">
        <v>17</v>
      </c>
      <c r="B35" s="5"/>
      <c r="C35" s="6"/>
    </row>
    <row r="36" spans="1:3" x14ac:dyDescent="0.2">
      <c r="A36" s="4" t="s">
        <v>132</v>
      </c>
      <c r="B36" s="5">
        <v>2276</v>
      </c>
      <c r="C36" s="6">
        <v>3111</v>
      </c>
    </row>
    <row r="37" spans="1:3" x14ac:dyDescent="0.2">
      <c r="A37" s="4" t="s">
        <v>267</v>
      </c>
      <c r="B37" s="5">
        <v>-60</v>
      </c>
      <c r="C37" s="6">
        <v>-60</v>
      </c>
    </row>
    <row r="38" spans="1:3" x14ac:dyDescent="0.2">
      <c r="A38" s="8" t="s">
        <v>133</v>
      </c>
      <c r="B38" s="9">
        <f>SUM(B36:B37)</f>
        <v>2216</v>
      </c>
      <c r="C38" s="10">
        <f>SUM(C36:C37)</f>
        <v>3051</v>
      </c>
    </row>
    <row r="39" spans="1:3" x14ac:dyDescent="0.2">
      <c r="A39" s="7"/>
      <c r="B39" s="5"/>
      <c r="C39" s="6"/>
    </row>
    <row r="40" spans="1:3" x14ac:dyDescent="0.2">
      <c r="A40" s="8" t="s">
        <v>18</v>
      </c>
      <c r="B40" s="9">
        <f>+B38+B33</f>
        <v>20443</v>
      </c>
      <c r="C40" s="10">
        <f>+C38+C33</f>
        <v>19933</v>
      </c>
    </row>
    <row r="41" spans="1:3" ht="14.25" x14ac:dyDescent="0.2">
      <c r="A41" s="12" t="s">
        <v>226</v>
      </c>
      <c r="B41" s="13"/>
      <c r="C41" s="14"/>
    </row>
    <row r="42" spans="1:3" s="371" customFormat="1" x14ac:dyDescent="0.2">
      <c r="A42" s="15"/>
      <c r="B42" s="16"/>
      <c r="C42" s="17"/>
    </row>
    <row r="43" spans="1:3" ht="12.75" thickBot="1" x14ac:dyDescent="0.25">
      <c r="A43" s="18" t="s">
        <v>271</v>
      </c>
      <c r="B43" s="19">
        <v>42735</v>
      </c>
      <c r="C43" s="20">
        <v>42369</v>
      </c>
    </row>
    <row r="44" spans="1:3" x14ac:dyDescent="0.2">
      <c r="A44" s="371" t="s">
        <v>723</v>
      </c>
      <c r="B44" s="366">
        <f>72607+23073</f>
        <v>95680</v>
      </c>
      <c r="C44" s="22">
        <v>99494</v>
      </c>
    </row>
    <row r="45" spans="1:3" x14ac:dyDescent="0.2">
      <c r="A45" s="371" t="s">
        <v>286</v>
      </c>
      <c r="B45" s="366">
        <v>701</v>
      </c>
      <c r="C45" s="22">
        <v>1050</v>
      </c>
    </row>
    <row r="46" spans="1:3" x14ac:dyDescent="0.2">
      <c r="A46" s="371" t="s">
        <v>192</v>
      </c>
      <c r="B46" s="366">
        <v>7054</v>
      </c>
      <c r="C46" s="22">
        <v>6794</v>
      </c>
    </row>
    <row r="47" spans="1:3" s="371" customFormat="1" x14ac:dyDescent="0.2">
      <c r="A47" s="24" t="s">
        <v>22</v>
      </c>
      <c r="B47" s="25">
        <v>13216</v>
      </c>
      <c r="C47" s="308">
        <v>11786</v>
      </c>
    </row>
    <row r="48" spans="1:3" s="371" customFormat="1" x14ac:dyDescent="0.2">
      <c r="A48" s="27" t="s">
        <v>271</v>
      </c>
      <c r="B48" s="28">
        <f>B44+B45+B46+B47</f>
        <v>116651</v>
      </c>
      <c r="C48" s="309">
        <f>C44+C45+C46+C47</f>
        <v>119124</v>
      </c>
    </row>
    <row r="49" spans="1:15" s="371" customFormat="1" x14ac:dyDescent="0.2">
      <c r="A49" s="29"/>
      <c r="B49" s="30"/>
      <c r="C49" s="31"/>
    </row>
    <row r="50" spans="1:15" s="371" customFormat="1" x14ac:dyDescent="0.2">
      <c r="A50" s="406" t="s">
        <v>292</v>
      </c>
      <c r="B50" s="366">
        <f>B48*4.5/100</f>
        <v>5249.2950000000001</v>
      </c>
      <c r="C50" s="22">
        <f>C48*4.5/100</f>
        <v>5360.58</v>
      </c>
    </row>
    <row r="51" spans="1:15" s="371" customFormat="1" x14ac:dyDescent="0.2">
      <c r="A51" s="406" t="s">
        <v>293</v>
      </c>
      <c r="B51" s="366"/>
      <c r="C51" s="22"/>
    </row>
    <row r="52" spans="1:15" s="371" customFormat="1" x14ac:dyDescent="0.2">
      <c r="A52" s="406" t="s">
        <v>294</v>
      </c>
      <c r="B52" s="366">
        <f>B48*2.5/100</f>
        <v>2916.2750000000001</v>
      </c>
      <c r="C52" s="22">
        <f>C48*2.5/100</f>
        <v>2978.1</v>
      </c>
    </row>
    <row r="53" spans="1:15" s="371" customFormat="1" x14ac:dyDescent="0.2">
      <c r="A53" s="406" t="s">
        <v>295</v>
      </c>
      <c r="B53" s="366">
        <f>B48*3/100</f>
        <v>3499.53</v>
      </c>
      <c r="C53" s="22">
        <f>C48*3/100</f>
        <v>3573.72</v>
      </c>
    </row>
    <row r="54" spans="1:15" s="371" customFormat="1" x14ac:dyDescent="0.2">
      <c r="A54" s="406" t="s">
        <v>772</v>
      </c>
      <c r="B54" s="366">
        <f>B48*1.5/100</f>
        <v>1749.7650000000001</v>
      </c>
      <c r="C54" s="22">
        <f>C48*1/100</f>
        <v>1191.24</v>
      </c>
    </row>
    <row r="55" spans="1:15" x14ac:dyDescent="0.2">
      <c r="A55" s="406" t="s">
        <v>296</v>
      </c>
      <c r="B55" s="366">
        <f>SUM(B52:B54)</f>
        <v>8165.5700000000006</v>
      </c>
      <c r="C55" s="22">
        <f>SUM(C52:C54)</f>
        <v>7743.0599999999995</v>
      </c>
    </row>
    <row r="56" spans="1:15" x14ac:dyDescent="0.2">
      <c r="A56" s="406" t="s">
        <v>297</v>
      </c>
      <c r="B56" s="366">
        <f>B31-B50-B55</f>
        <v>3728.1349999999993</v>
      </c>
      <c r="C56" s="22">
        <f>C31-C50-C55</f>
        <v>2690.3600000000006</v>
      </c>
    </row>
    <row r="57" spans="1:15" x14ac:dyDescent="0.2">
      <c r="A57" s="29"/>
      <c r="B57" s="30"/>
      <c r="C57" s="31"/>
    </row>
    <row r="58" spans="1:15" x14ac:dyDescent="0.2">
      <c r="A58" s="11" t="s">
        <v>99</v>
      </c>
      <c r="B58" s="32">
        <v>0.17519999999999999</v>
      </c>
      <c r="C58" s="33">
        <v>0.1673</v>
      </c>
    </row>
    <row r="59" spans="1:15" x14ac:dyDescent="0.2">
      <c r="A59" s="4" t="s">
        <v>724</v>
      </c>
      <c r="B59" s="32">
        <v>0.15629999999999999</v>
      </c>
      <c r="C59" s="33">
        <v>0.14169999999999999</v>
      </c>
    </row>
    <row r="60" spans="1:15" s="35" customFormat="1" x14ac:dyDescent="0.2">
      <c r="A60" s="4" t="s">
        <v>725</v>
      </c>
      <c r="B60" s="32">
        <v>1.9E-2</v>
      </c>
      <c r="C60" s="33">
        <v>2.5600000000000001E-2</v>
      </c>
      <c r="J60" s="21"/>
      <c r="K60" s="21"/>
      <c r="L60" s="21"/>
      <c r="M60" s="21"/>
      <c r="N60" s="21"/>
      <c r="O60" s="21"/>
    </row>
    <row r="61" spans="1:15" s="35" customFormat="1" x14ac:dyDescent="0.2">
      <c r="A61" s="17" t="s">
        <v>174</v>
      </c>
      <c r="B61" s="32">
        <v>0.14699999999999999</v>
      </c>
      <c r="C61" s="33">
        <v>0.1326</v>
      </c>
      <c r="J61" s="21"/>
      <c r="K61" s="21"/>
      <c r="L61" s="21"/>
      <c r="M61" s="21"/>
      <c r="N61" s="21"/>
      <c r="O61" s="21"/>
    </row>
    <row r="62" spans="1:15" s="35" customFormat="1" x14ac:dyDescent="0.2">
      <c r="A62" s="17" t="s">
        <v>764</v>
      </c>
      <c r="B62" s="573">
        <v>7.2800000000000004E-2</v>
      </c>
      <c r="C62" s="33">
        <v>6.3E-2</v>
      </c>
      <c r="J62" s="21"/>
      <c r="K62" s="21"/>
      <c r="L62" s="21"/>
      <c r="M62" s="21"/>
      <c r="N62" s="21"/>
      <c r="O62" s="21"/>
    </row>
    <row r="63" spans="1:15" x14ac:dyDescent="0.2">
      <c r="A63" s="551"/>
      <c r="B63" s="551"/>
      <c r="C63" s="551"/>
      <c r="D63" s="36"/>
      <c r="E63" s="36"/>
    </row>
    <row r="64" spans="1:15" x14ac:dyDescent="0.2">
      <c r="A64" s="35"/>
      <c r="B64" s="35"/>
      <c r="C64" s="35"/>
      <c r="D64" s="39"/>
      <c r="E64" s="39"/>
      <c r="F64" s="17"/>
      <c r="G64" s="17"/>
    </row>
    <row r="65" spans="1:7" x14ac:dyDescent="0.2">
      <c r="A65" s="35"/>
      <c r="B65" s="35"/>
      <c r="C65" s="35"/>
      <c r="D65" s="40"/>
      <c r="E65" s="40"/>
      <c r="F65" s="17"/>
      <c r="G65" s="17"/>
    </row>
    <row r="66" spans="1:7" x14ac:dyDescent="0.2">
      <c r="C66" s="36"/>
      <c r="D66" s="40"/>
      <c r="E66" s="40"/>
      <c r="F66" s="17"/>
      <c r="G66" s="17"/>
    </row>
    <row r="67" spans="1:7" x14ac:dyDescent="0.2">
      <c r="A67" s="37"/>
      <c r="B67" s="38"/>
      <c r="C67" s="38"/>
      <c r="D67" s="40"/>
      <c r="E67" s="40"/>
      <c r="F67" s="17"/>
      <c r="G67" s="17"/>
    </row>
    <row r="68" spans="1:7" x14ac:dyDescent="0.2">
      <c r="A68" s="17"/>
      <c r="B68" s="17"/>
      <c r="C68" s="38"/>
      <c r="D68" s="40"/>
      <c r="E68" s="40"/>
      <c r="F68" s="17"/>
      <c r="G68" s="17"/>
    </row>
    <row r="69" spans="1:7" x14ac:dyDescent="0.2">
      <c r="A69" s="41"/>
      <c r="B69" s="41"/>
      <c r="C69" s="42"/>
      <c r="D69" s="49"/>
      <c r="E69" s="49"/>
      <c r="F69" s="17"/>
      <c r="G69" s="17"/>
    </row>
    <row r="70" spans="1:7" x14ac:dyDescent="0.2">
      <c r="A70" s="43"/>
      <c r="B70" s="44"/>
      <c r="C70" s="40"/>
      <c r="D70" s="49"/>
      <c r="E70" s="49"/>
      <c r="F70" s="17"/>
      <c r="G70" s="17"/>
    </row>
    <row r="71" spans="1:7" x14ac:dyDescent="0.2">
      <c r="A71" s="45"/>
      <c r="B71" s="44"/>
      <c r="C71" s="40"/>
      <c r="D71" s="49"/>
      <c r="E71" s="49"/>
      <c r="F71" s="17"/>
      <c r="G71" s="17"/>
    </row>
    <row r="72" spans="1:7" x14ac:dyDescent="0.2">
      <c r="A72" s="47"/>
      <c r="B72" s="48"/>
      <c r="C72" s="49"/>
      <c r="D72" s="49"/>
      <c r="E72" s="49"/>
      <c r="F72" s="17"/>
      <c r="G72" s="17"/>
    </row>
    <row r="73" spans="1:7" x14ac:dyDescent="0.2">
      <c r="A73" s="50"/>
      <c r="B73" s="48"/>
      <c r="C73" s="49"/>
      <c r="D73" s="49"/>
      <c r="E73" s="49"/>
      <c r="F73" s="17"/>
      <c r="G73" s="17"/>
    </row>
    <row r="74" spans="1:7" x14ac:dyDescent="0.2">
      <c r="A74" s="50"/>
      <c r="B74" s="48"/>
      <c r="C74" s="49"/>
      <c r="D74" s="54"/>
      <c r="E74" s="54"/>
      <c r="F74" s="17"/>
      <c r="G74" s="17"/>
    </row>
    <row r="75" spans="1:7" x14ac:dyDescent="0.2">
      <c r="A75" s="50"/>
      <c r="B75" s="48"/>
      <c r="C75" s="49"/>
      <c r="D75" s="54"/>
      <c r="E75" s="54"/>
      <c r="F75" s="17"/>
      <c r="G75" s="17"/>
    </row>
    <row r="76" spans="1:7" x14ac:dyDescent="0.2">
      <c r="A76" s="51"/>
      <c r="B76" s="48"/>
      <c r="C76" s="49"/>
      <c r="D76" s="54"/>
      <c r="E76" s="54"/>
      <c r="F76" s="17"/>
      <c r="G76" s="17"/>
    </row>
    <row r="77" spans="1:7" x14ac:dyDescent="0.2">
      <c r="A77" s="52"/>
      <c r="B77" s="53"/>
      <c r="C77" s="54"/>
      <c r="D77" s="54"/>
      <c r="E77" s="54"/>
      <c r="F77" s="17"/>
      <c r="G77" s="17"/>
    </row>
    <row r="78" spans="1:7" x14ac:dyDescent="0.2">
      <c r="A78" s="55"/>
      <c r="B78" s="48"/>
      <c r="C78" s="54"/>
      <c r="D78" s="54"/>
      <c r="E78" s="54"/>
      <c r="F78" s="17"/>
      <c r="G78" s="17"/>
    </row>
    <row r="79" spans="1:7" x14ac:dyDescent="0.2">
      <c r="A79" s="56"/>
      <c r="B79" s="41"/>
      <c r="C79" s="54"/>
      <c r="D79" s="54"/>
      <c r="E79" s="54"/>
      <c r="F79" s="17"/>
      <c r="G79" s="17"/>
    </row>
    <row r="80" spans="1:7" x14ac:dyDescent="0.2">
      <c r="A80" s="50"/>
      <c r="B80" s="48"/>
      <c r="C80" s="54"/>
      <c r="D80" s="57"/>
      <c r="E80" s="57"/>
      <c r="F80" s="17"/>
      <c r="G80" s="17"/>
    </row>
    <row r="81" spans="1:10" x14ac:dyDescent="0.2">
      <c r="A81" s="50"/>
      <c r="B81" s="48"/>
      <c r="C81" s="54"/>
      <c r="D81" s="54"/>
      <c r="E81" s="54"/>
      <c r="F81" s="17"/>
      <c r="G81" s="17"/>
    </row>
    <row r="82" spans="1:10" x14ac:dyDescent="0.2">
      <c r="A82" s="50"/>
      <c r="B82" s="48"/>
      <c r="C82" s="54"/>
      <c r="D82" s="12"/>
      <c r="E82" s="12"/>
      <c r="F82" s="17"/>
      <c r="G82" s="17"/>
    </row>
    <row r="83" spans="1:10" x14ac:dyDescent="0.2">
      <c r="A83" s="52"/>
      <c r="B83" s="53"/>
      <c r="C83" s="57"/>
      <c r="D83" s="60"/>
      <c r="E83" s="60"/>
      <c r="F83" s="17"/>
      <c r="G83" s="17"/>
    </row>
    <row r="84" spans="1:10" x14ac:dyDescent="0.2">
      <c r="A84" s="58"/>
      <c r="B84" s="12"/>
      <c r="C84" s="54"/>
      <c r="D84" s="60"/>
      <c r="E84" s="60"/>
      <c r="F84" s="17"/>
      <c r="G84" s="17"/>
    </row>
    <row r="85" spans="1:10" x14ac:dyDescent="0.2">
      <c r="A85" s="56"/>
      <c r="B85" s="59"/>
      <c r="C85" s="12"/>
      <c r="D85" s="60"/>
      <c r="E85" s="60"/>
      <c r="F85" s="17"/>
      <c r="G85" s="17"/>
    </row>
    <row r="86" spans="1:10" x14ac:dyDescent="0.2">
      <c r="A86" s="50"/>
      <c r="B86" s="60"/>
      <c r="C86" s="60"/>
      <c r="D86" s="60"/>
      <c r="E86" s="60"/>
      <c r="F86" s="17"/>
      <c r="G86" s="17"/>
    </row>
    <row r="87" spans="1:10" x14ac:dyDescent="0.2">
      <c r="A87" s="50"/>
      <c r="B87" s="48"/>
      <c r="C87" s="60"/>
      <c r="D87" s="60"/>
      <c r="E87" s="60"/>
      <c r="F87" s="17"/>
      <c r="G87" s="17"/>
    </row>
    <row r="88" spans="1:10" x14ac:dyDescent="0.2">
      <c r="A88" s="50"/>
      <c r="B88" s="48"/>
      <c r="C88" s="60"/>
      <c r="D88" s="48"/>
      <c r="E88" s="48"/>
      <c r="F88" s="17"/>
      <c r="G88" s="17"/>
    </row>
    <row r="89" spans="1:10" x14ac:dyDescent="0.2">
      <c r="A89" s="50"/>
      <c r="B89" s="48"/>
      <c r="C89" s="60"/>
      <c r="D89" s="48"/>
      <c r="E89" s="48"/>
      <c r="F89" s="17"/>
      <c r="G89" s="17"/>
    </row>
    <row r="90" spans="1:10" x14ac:dyDescent="0.2">
      <c r="A90" s="52"/>
      <c r="B90" s="61"/>
      <c r="C90" s="60"/>
      <c r="D90" s="57"/>
      <c r="E90" s="57"/>
      <c r="F90" s="17"/>
      <c r="G90" s="17"/>
    </row>
    <row r="91" spans="1:10" x14ac:dyDescent="0.2">
      <c r="A91" s="55"/>
      <c r="B91" s="48"/>
      <c r="C91" s="48"/>
      <c r="D91" s="17"/>
      <c r="E91" s="17"/>
      <c r="F91" s="17"/>
      <c r="G91" s="17"/>
    </row>
    <row r="92" spans="1:10" x14ac:dyDescent="0.2">
      <c r="A92" s="55"/>
      <c r="B92" s="48"/>
      <c r="C92" s="48"/>
      <c r="D92" s="17"/>
      <c r="E92" s="17"/>
      <c r="F92" s="17"/>
      <c r="G92" s="17"/>
    </row>
    <row r="93" spans="1:10" x14ac:dyDescent="0.2">
      <c r="A93" s="52"/>
      <c r="B93" s="53"/>
      <c r="C93" s="57"/>
      <c r="D93" s="62"/>
      <c r="E93" s="62"/>
      <c r="F93" s="41"/>
      <c r="G93" s="41"/>
      <c r="H93" s="63"/>
      <c r="I93" s="63"/>
      <c r="J93" s="63"/>
    </row>
    <row r="94" spans="1:10" x14ac:dyDescent="0.2">
      <c r="A94" s="17"/>
      <c r="B94" s="17"/>
      <c r="C94" s="17"/>
      <c r="D94" s="62"/>
      <c r="E94" s="62"/>
      <c r="F94" s="41"/>
      <c r="G94" s="41"/>
      <c r="H94" s="63"/>
      <c r="I94" s="63"/>
      <c r="J94" s="63"/>
    </row>
    <row r="95" spans="1:10" x14ac:dyDescent="0.2">
      <c r="A95" s="17"/>
      <c r="B95" s="17"/>
      <c r="C95" s="17"/>
      <c r="D95" s="62"/>
      <c r="E95" s="62"/>
      <c r="F95" s="41"/>
      <c r="G95" s="41"/>
      <c r="H95" s="63"/>
      <c r="I95" s="63"/>
      <c r="J95" s="63"/>
    </row>
    <row r="96" spans="1:10" x14ac:dyDescent="0.2">
      <c r="A96" s="62"/>
      <c r="B96" s="62"/>
      <c r="C96" s="62"/>
      <c r="D96" s="62"/>
      <c r="E96" s="62"/>
      <c r="F96" s="41"/>
      <c r="G96" s="41"/>
      <c r="H96" s="63"/>
      <c r="I96" s="63"/>
      <c r="J96" s="63"/>
    </row>
    <row r="97" spans="1:7" x14ac:dyDescent="0.2">
      <c r="A97" s="62"/>
      <c r="B97" s="62"/>
      <c r="C97" s="62"/>
      <c r="D97" s="17"/>
      <c r="E97" s="17"/>
      <c r="F97" s="17"/>
      <c r="G97" s="17"/>
    </row>
    <row r="98" spans="1:7" x14ac:dyDescent="0.2">
      <c r="A98" s="62"/>
      <c r="B98" s="62"/>
      <c r="C98" s="62"/>
      <c r="D98" s="17"/>
      <c r="E98" s="17"/>
      <c r="F98" s="17"/>
      <c r="G98" s="17"/>
    </row>
    <row r="99" spans="1:7" x14ac:dyDescent="0.2">
      <c r="A99" s="62"/>
      <c r="B99" s="62"/>
      <c r="C99" s="62"/>
      <c r="D99" s="17"/>
      <c r="E99" s="17"/>
      <c r="F99" s="17"/>
      <c r="G99" s="17"/>
    </row>
    <row r="100" spans="1:7" x14ac:dyDescent="0.2">
      <c r="A100" s="17"/>
      <c r="B100" s="17"/>
      <c r="C100" s="17"/>
      <c r="D100" s="17"/>
      <c r="E100" s="17"/>
      <c r="F100" s="17"/>
      <c r="G100" s="17"/>
    </row>
    <row r="101" spans="1:7" x14ac:dyDescent="0.2">
      <c r="A101" s="17"/>
      <c r="B101" s="17"/>
      <c r="C101" s="17"/>
      <c r="D101" s="17"/>
      <c r="E101" s="17"/>
      <c r="F101" s="17"/>
      <c r="G101" s="17"/>
    </row>
    <row r="102" spans="1:7" x14ac:dyDescent="0.2">
      <c r="A102" s="17"/>
      <c r="B102" s="17"/>
      <c r="C102" s="17"/>
      <c r="D102" s="17"/>
      <c r="E102" s="17"/>
      <c r="F102" s="17"/>
      <c r="G102" s="17"/>
    </row>
    <row r="103" spans="1:7" x14ac:dyDescent="0.2">
      <c r="A103" s="17"/>
      <c r="B103" s="17"/>
      <c r="C103" s="17"/>
      <c r="D103" s="17"/>
      <c r="E103" s="17"/>
      <c r="F103" s="17"/>
      <c r="G103" s="17"/>
    </row>
    <row r="104" spans="1:7" x14ac:dyDescent="0.2">
      <c r="A104" s="17"/>
      <c r="B104" s="17"/>
      <c r="C104" s="17"/>
      <c r="D104" s="17"/>
      <c r="E104" s="17"/>
      <c r="F104" s="17"/>
      <c r="G104" s="17"/>
    </row>
    <row r="105" spans="1:7" x14ac:dyDescent="0.2">
      <c r="A105" s="17"/>
      <c r="B105" s="17"/>
      <c r="C105" s="17"/>
      <c r="D105" s="17"/>
      <c r="E105" s="17"/>
      <c r="F105" s="17"/>
      <c r="G105" s="17"/>
    </row>
    <row r="106" spans="1:7" x14ac:dyDescent="0.2">
      <c r="A106" s="17"/>
      <c r="B106" s="17"/>
      <c r="C106" s="17"/>
      <c r="D106" s="17"/>
      <c r="E106" s="17"/>
      <c r="F106" s="17"/>
      <c r="G106" s="17"/>
    </row>
    <row r="107" spans="1:7" x14ac:dyDescent="0.2">
      <c r="A107" s="17"/>
      <c r="B107" s="17"/>
      <c r="C107" s="17"/>
      <c r="D107" s="17"/>
      <c r="E107" s="17"/>
      <c r="F107" s="17"/>
      <c r="G107" s="17"/>
    </row>
    <row r="108" spans="1:7" x14ac:dyDescent="0.2">
      <c r="A108" s="17"/>
      <c r="B108" s="17"/>
      <c r="C108" s="17"/>
      <c r="D108" s="17"/>
      <c r="E108" s="17"/>
      <c r="F108" s="17"/>
      <c r="G108" s="17"/>
    </row>
    <row r="109" spans="1:7" x14ac:dyDescent="0.2">
      <c r="A109" s="17"/>
      <c r="B109" s="17"/>
      <c r="C109" s="17"/>
      <c r="D109" s="17"/>
      <c r="E109" s="17"/>
      <c r="F109" s="17"/>
      <c r="G109" s="17"/>
    </row>
    <row r="110" spans="1:7" x14ac:dyDescent="0.2">
      <c r="A110" s="17"/>
      <c r="B110" s="17"/>
      <c r="C110" s="17"/>
      <c r="D110" s="17"/>
      <c r="E110" s="17"/>
      <c r="F110" s="17"/>
      <c r="G110" s="17"/>
    </row>
    <row r="111" spans="1:7" x14ac:dyDescent="0.2">
      <c r="A111" s="17"/>
      <c r="B111" s="17"/>
      <c r="C111" s="17"/>
      <c r="D111" s="17"/>
      <c r="E111" s="17"/>
      <c r="F111" s="17"/>
      <c r="G111" s="17"/>
    </row>
    <row r="112" spans="1:7" x14ac:dyDescent="0.2">
      <c r="A112" s="17"/>
      <c r="B112" s="17"/>
      <c r="C112" s="17"/>
      <c r="D112" s="17"/>
      <c r="E112" s="17"/>
      <c r="F112" s="17"/>
      <c r="G112" s="17"/>
    </row>
    <row r="113" spans="1:7" x14ac:dyDescent="0.2">
      <c r="A113" s="17"/>
      <c r="B113" s="17"/>
      <c r="C113" s="17"/>
      <c r="D113" s="17"/>
      <c r="E113" s="17"/>
      <c r="F113" s="17"/>
      <c r="G113" s="17"/>
    </row>
    <row r="114" spans="1:7" x14ac:dyDescent="0.2">
      <c r="A114" s="17"/>
      <c r="B114" s="17"/>
      <c r="C114" s="17"/>
      <c r="D114" s="17"/>
      <c r="E114" s="17"/>
      <c r="F114" s="17"/>
      <c r="G114" s="17"/>
    </row>
    <row r="115" spans="1:7" x14ac:dyDescent="0.2">
      <c r="A115" s="17"/>
      <c r="B115" s="17"/>
      <c r="C115" s="17"/>
      <c r="D115" s="17"/>
      <c r="E115" s="17"/>
      <c r="F115" s="17"/>
      <c r="G115" s="17"/>
    </row>
    <row r="116" spans="1:7" x14ac:dyDescent="0.2">
      <c r="A116" s="17"/>
      <c r="B116" s="17"/>
      <c r="C116" s="17"/>
      <c r="D116" s="17"/>
      <c r="E116" s="17"/>
      <c r="F116" s="17"/>
      <c r="G116" s="17"/>
    </row>
    <row r="117" spans="1:7" x14ac:dyDescent="0.2">
      <c r="A117" s="17"/>
      <c r="B117" s="17"/>
      <c r="C117" s="17"/>
      <c r="D117" s="17"/>
      <c r="E117" s="17"/>
      <c r="F117" s="17"/>
      <c r="G117" s="17"/>
    </row>
    <row r="118" spans="1:7" x14ac:dyDescent="0.2">
      <c r="A118" s="17"/>
      <c r="B118" s="17"/>
      <c r="C118" s="17"/>
      <c r="D118" s="17"/>
      <c r="E118" s="17"/>
      <c r="F118" s="17"/>
      <c r="G118" s="17"/>
    </row>
    <row r="119" spans="1:7" x14ac:dyDescent="0.2">
      <c r="A119" s="17"/>
      <c r="B119" s="17"/>
      <c r="C119" s="17"/>
      <c r="D119" s="17"/>
      <c r="E119" s="17"/>
      <c r="F119" s="17"/>
      <c r="G119" s="17"/>
    </row>
    <row r="120" spans="1:7" x14ac:dyDescent="0.2">
      <c r="A120" s="17"/>
      <c r="B120" s="17"/>
      <c r="C120" s="17"/>
      <c r="D120" s="17"/>
      <c r="E120" s="17"/>
      <c r="F120" s="17"/>
      <c r="G120" s="17"/>
    </row>
    <row r="121" spans="1:7" x14ac:dyDescent="0.2">
      <c r="A121" s="17"/>
      <c r="B121" s="17"/>
      <c r="C121" s="17"/>
      <c r="D121" s="17"/>
      <c r="E121" s="17"/>
      <c r="F121" s="17"/>
      <c r="G121" s="17"/>
    </row>
    <row r="122" spans="1:7" x14ac:dyDescent="0.2">
      <c r="A122" s="17"/>
      <c r="B122" s="17"/>
      <c r="C122" s="17"/>
      <c r="D122" s="17"/>
      <c r="E122" s="17"/>
      <c r="F122" s="17"/>
      <c r="G122" s="17"/>
    </row>
    <row r="123" spans="1:7" x14ac:dyDescent="0.2">
      <c r="A123" s="17"/>
      <c r="B123" s="17"/>
      <c r="C123" s="17"/>
      <c r="D123" s="17"/>
      <c r="E123" s="17"/>
      <c r="F123" s="17"/>
      <c r="G123" s="17"/>
    </row>
    <row r="124" spans="1:7" x14ac:dyDescent="0.2">
      <c r="A124" s="17"/>
      <c r="B124" s="17"/>
      <c r="C124" s="17"/>
      <c r="D124" s="17"/>
      <c r="E124" s="17"/>
      <c r="F124" s="17"/>
      <c r="G124" s="17"/>
    </row>
    <row r="125" spans="1:7" x14ac:dyDescent="0.2">
      <c r="A125" s="17"/>
      <c r="B125" s="17"/>
      <c r="C125" s="17"/>
      <c r="D125" s="17"/>
      <c r="E125" s="17"/>
      <c r="F125" s="17"/>
      <c r="G125" s="17"/>
    </row>
    <row r="126" spans="1:7" x14ac:dyDescent="0.2">
      <c r="A126" s="17"/>
      <c r="B126" s="17"/>
      <c r="C126" s="17"/>
      <c r="D126" s="17"/>
      <c r="E126" s="17"/>
      <c r="F126" s="17"/>
      <c r="G126" s="17"/>
    </row>
    <row r="127" spans="1:7" x14ac:dyDescent="0.2">
      <c r="A127" s="17"/>
      <c r="B127" s="17"/>
      <c r="C127" s="17"/>
      <c r="D127" s="17"/>
      <c r="E127" s="17"/>
      <c r="F127" s="17"/>
      <c r="G127" s="17"/>
    </row>
    <row r="128" spans="1:7" x14ac:dyDescent="0.2">
      <c r="A128" s="17"/>
      <c r="B128" s="17"/>
      <c r="C128" s="17"/>
      <c r="D128" s="17"/>
      <c r="E128" s="17"/>
      <c r="F128" s="17"/>
      <c r="G128" s="17"/>
    </row>
    <row r="129" spans="1:7" x14ac:dyDescent="0.2">
      <c r="A129" s="17"/>
      <c r="B129" s="17"/>
      <c r="C129" s="17"/>
      <c r="D129" s="17"/>
      <c r="E129" s="17"/>
      <c r="F129" s="17"/>
      <c r="G129" s="17"/>
    </row>
    <row r="130" spans="1:7" x14ac:dyDescent="0.2">
      <c r="A130" s="17"/>
      <c r="B130" s="17"/>
      <c r="C130" s="17"/>
      <c r="D130" s="17"/>
      <c r="E130" s="17"/>
      <c r="F130" s="17"/>
      <c r="G130" s="17"/>
    </row>
    <row r="131" spans="1:7" x14ac:dyDescent="0.2">
      <c r="A131" s="17"/>
      <c r="B131" s="17"/>
      <c r="C131" s="17"/>
      <c r="D131" s="17"/>
      <c r="E131" s="17"/>
      <c r="F131" s="17"/>
      <c r="G131" s="17"/>
    </row>
    <row r="132" spans="1:7" x14ac:dyDescent="0.2">
      <c r="A132" s="17"/>
      <c r="B132" s="17"/>
      <c r="C132" s="17"/>
      <c r="D132" s="17"/>
      <c r="E132" s="17"/>
      <c r="F132" s="17"/>
      <c r="G132" s="17"/>
    </row>
    <row r="133" spans="1:7" x14ac:dyDescent="0.2">
      <c r="A133" s="17"/>
      <c r="B133" s="17"/>
      <c r="C133" s="17"/>
      <c r="D133" s="17"/>
      <c r="E133" s="17"/>
      <c r="F133" s="17"/>
      <c r="G133" s="17"/>
    </row>
    <row r="134" spans="1:7" x14ac:dyDescent="0.2">
      <c r="A134" s="17"/>
      <c r="B134" s="17"/>
      <c r="C134" s="17"/>
      <c r="D134" s="17"/>
      <c r="E134" s="17"/>
      <c r="F134" s="17"/>
      <c r="G134" s="17"/>
    </row>
    <row r="135" spans="1:7" x14ac:dyDescent="0.2">
      <c r="A135" s="17"/>
      <c r="B135" s="17"/>
      <c r="C135" s="17"/>
      <c r="D135" s="17"/>
      <c r="E135" s="17"/>
      <c r="F135" s="17"/>
      <c r="G135" s="17"/>
    </row>
    <row r="136" spans="1:7" x14ac:dyDescent="0.2">
      <c r="A136" s="17"/>
      <c r="B136" s="17"/>
      <c r="C136" s="17"/>
      <c r="D136" s="17"/>
      <c r="E136" s="17"/>
      <c r="F136" s="17"/>
      <c r="G136" s="17"/>
    </row>
    <row r="137" spans="1:7" x14ac:dyDescent="0.2">
      <c r="A137" s="17"/>
      <c r="B137" s="17"/>
      <c r="C137" s="17"/>
      <c r="D137" s="17"/>
      <c r="E137" s="17"/>
      <c r="F137" s="17"/>
      <c r="G137" s="17"/>
    </row>
    <row r="138" spans="1:7" x14ac:dyDescent="0.2">
      <c r="A138" s="17"/>
      <c r="B138" s="17"/>
      <c r="C138" s="17"/>
      <c r="D138" s="17"/>
      <c r="E138" s="17"/>
      <c r="F138" s="17"/>
      <c r="G138" s="17"/>
    </row>
    <row r="139" spans="1:7" x14ac:dyDescent="0.2">
      <c r="A139" s="17"/>
      <c r="B139" s="17"/>
      <c r="C139" s="17"/>
      <c r="D139" s="17"/>
      <c r="E139" s="17"/>
      <c r="F139" s="17"/>
      <c r="G139" s="17"/>
    </row>
    <row r="140" spans="1:7" x14ac:dyDescent="0.2">
      <c r="A140" s="17"/>
      <c r="B140" s="17"/>
      <c r="C140" s="17"/>
      <c r="D140" s="17"/>
      <c r="E140" s="17"/>
      <c r="F140" s="17"/>
      <c r="G140" s="17"/>
    </row>
    <row r="141" spans="1:7" x14ac:dyDescent="0.2">
      <c r="A141" s="17"/>
      <c r="B141" s="17"/>
      <c r="C141" s="17"/>
      <c r="D141" s="17"/>
      <c r="E141" s="17"/>
      <c r="F141" s="17"/>
      <c r="G141" s="17"/>
    </row>
    <row r="142" spans="1:7" x14ac:dyDescent="0.2">
      <c r="A142" s="17"/>
      <c r="B142" s="17"/>
      <c r="C142" s="17"/>
      <c r="D142" s="17"/>
      <c r="E142" s="17"/>
      <c r="F142" s="17"/>
      <c r="G142" s="17"/>
    </row>
    <row r="143" spans="1:7" x14ac:dyDescent="0.2">
      <c r="A143" s="17"/>
      <c r="B143" s="17"/>
      <c r="C143" s="17"/>
      <c r="D143" s="17"/>
      <c r="E143" s="17"/>
      <c r="F143" s="17"/>
      <c r="G143" s="17"/>
    </row>
    <row r="144" spans="1:7" x14ac:dyDescent="0.2">
      <c r="A144" s="17"/>
      <c r="B144" s="17"/>
      <c r="C144" s="17"/>
      <c r="D144" s="17"/>
      <c r="E144" s="17"/>
      <c r="F144" s="17"/>
      <c r="G144" s="17"/>
    </row>
    <row r="145" spans="1:7" x14ac:dyDescent="0.2">
      <c r="A145" s="17"/>
      <c r="B145" s="17"/>
      <c r="C145" s="17"/>
      <c r="D145" s="17"/>
      <c r="E145" s="17"/>
      <c r="F145" s="17"/>
      <c r="G145" s="17"/>
    </row>
    <row r="146" spans="1:7" x14ac:dyDescent="0.2">
      <c r="A146" s="17"/>
      <c r="B146" s="17"/>
      <c r="C146" s="17"/>
      <c r="D146" s="17"/>
      <c r="E146" s="17"/>
      <c r="F146" s="17"/>
      <c r="G146" s="17"/>
    </row>
    <row r="147" spans="1:7" x14ac:dyDescent="0.2">
      <c r="A147" s="17"/>
      <c r="B147" s="17"/>
      <c r="C147" s="17"/>
      <c r="D147" s="17"/>
      <c r="E147" s="17"/>
      <c r="F147" s="17"/>
      <c r="G147" s="17"/>
    </row>
    <row r="148" spans="1:7" x14ac:dyDescent="0.2">
      <c r="A148" s="17"/>
      <c r="B148" s="17"/>
      <c r="C148" s="17"/>
    </row>
    <row r="149" spans="1:7" x14ac:dyDescent="0.2">
      <c r="A149" s="17"/>
      <c r="B149" s="17"/>
      <c r="C149" s="17"/>
    </row>
    <row r="150" spans="1:7" x14ac:dyDescent="0.2">
      <c r="A150" s="17"/>
      <c r="B150" s="17"/>
      <c r="C150" s="17"/>
    </row>
  </sheetData>
  <phoneticPr fontId="3" type="noConversion"/>
  <pageMargins left="0.74803149606299213" right="0.74803149606299213" top="0.98425196850393704" bottom="0.98425196850393704" header="0.51181102362204722" footer="0.51181102362204722"/>
  <pageSetup paperSize="9" scale="79" orientation="portrait" r:id="rId1"/>
  <headerFooter alignWithMargins="0">
    <oddFooter>&amp;R&amp;A</oddFooter>
  </headerFooter>
  <ignoredErrors>
    <ignoredError sqref="B22:C22" formulaRange="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1">
    <pageSetUpPr fitToPage="1"/>
  </sheetPr>
  <dimension ref="A1:K40"/>
  <sheetViews>
    <sheetView zoomScaleNormal="100" workbookViewId="0">
      <selection activeCell="E31" sqref="E31"/>
    </sheetView>
  </sheetViews>
  <sheetFormatPr baseColWidth="10" defaultColWidth="11" defaultRowHeight="12" x14ac:dyDescent="0.2"/>
  <cols>
    <col min="1" max="1" width="30.625" style="371" customWidth="1"/>
    <col min="2" max="2" width="29.625" style="371" customWidth="1"/>
    <col min="3" max="3" width="8.375" style="371" customWidth="1"/>
    <col min="4" max="4" width="8.875" style="371" customWidth="1"/>
    <col min="5" max="5" width="11.5" style="371" customWidth="1"/>
    <col min="6" max="6" width="10.625" style="371" customWidth="1"/>
    <col min="7" max="7" width="14.625" style="21" customWidth="1"/>
    <col min="8" max="8" width="11" style="21"/>
    <col min="9" max="9" width="31.25" style="21" customWidth="1"/>
    <col min="10" max="16384" width="11" style="21"/>
  </cols>
  <sheetData>
    <row r="1" spans="1:11" x14ac:dyDescent="0.2">
      <c r="A1" s="312" t="s">
        <v>279</v>
      </c>
      <c r="B1" s="551"/>
      <c r="C1" s="313"/>
      <c r="D1" s="313"/>
      <c r="E1" s="313"/>
      <c r="F1" s="313"/>
      <c r="G1" s="64"/>
      <c r="H1" s="64"/>
      <c r="J1" s="64"/>
    </row>
    <row r="2" spans="1:11" x14ac:dyDescent="0.2">
      <c r="A2" s="584" t="s">
        <v>157</v>
      </c>
      <c r="B2" s="551"/>
      <c r="C2" s="313"/>
      <c r="D2" s="313"/>
      <c r="E2" s="313"/>
      <c r="F2" s="313"/>
      <c r="G2" s="64"/>
      <c r="H2" s="64"/>
      <c r="J2" s="64"/>
    </row>
    <row r="3" spans="1:11" x14ac:dyDescent="0.2">
      <c r="A3" s="552"/>
      <c r="B3" s="552"/>
      <c r="C3" s="552"/>
      <c r="D3" s="552"/>
      <c r="E3" s="314"/>
      <c r="F3" s="551"/>
      <c r="J3" s="65"/>
    </row>
    <row r="4" spans="1:11" x14ac:dyDescent="0.2">
      <c r="A4" s="548"/>
      <c r="B4" s="548"/>
      <c r="C4" s="548"/>
      <c r="D4" s="548"/>
      <c r="E4" s="549"/>
      <c r="F4" s="549"/>
      <c r="G4" s="67"/>
    </row>
    <row r="5" spans="1:11" ht="24" x14ac:dyDescent="0.2">
      <c r="A5" s="553"/>
      <c r="B5" s="316"/>
      <c r="C5" s="317" t="s">
        <v>60</v>
      </c>
      <c r="D5" s="317" t="s">
        <v>60</v>
      </c>
      <c r="E5" s="549" t="s">
        <v>271</v>
      </c>
      <c r="F5" s="318" t="s">
        <v>271</v>
      </c>
      <c r="G5" s="70"/>
    </row>
    <row r="6" spans="1:11" x14ac:dyDescent="0.2">
      <c r="A6" s="553"/>
      <c r="B6" s="316"/>
      <c r="C6" s="317"/>
      <c r="D6" s="317" t="s">
        <v>61</v>
      </c>
      <c r="E6" s="549" t="s">
        <v>62</v>
      </c>
      <c r="F6" s="318" t="s">
        <v>62</v>
      </c>
      <c r="G6" s="67"/>
    </row>
    <row r="7" spans="1:11" ht="12.75" thickBot="1" x14ac:dyDescent="0.25">
      <c r="A7" s="319"/>
      <c r="B7" s="320"/>
      <c r="C7" s="321">
        <v>42735</v>
      </c>
      <c r="D7" s="321">
        <v>42735</v>
      </c>
      <c r="E7" s="321">
        <v>42735</v>
      </c>
      <c r="F7" s="322">
        <v>42369</v>
      </c>
      <c r="G7" s="72"/>
      <c r="I7" s="16"/>
    </row>
    <row r="8" spans="1:11" x14ac:dyDescent="0.2">
      <c r="A8" s="100" t="s">
        <v>23</v>
      </c>
      <c r="B8" s="548" t="s">
        <v>867</v>
      </c>
      <c r="C8" s="323">
        <v>33738</v>
      </c>
      <c r="D8" s="323">
        <v>32176</v>
      </c>
      <c r="E8" s="323">
        <v>19471</v>
      </c>
      <c r="F8" s="323">
        <v>22148</v>
      </c>
      <c r="G8" s="74"/>
      <c r="I8" s="16"/>
    </row>
    <row r="9" spans="1:11" s="371" customFormat="1" x14ac:dyDescent="0.2">
      <c r="A9" s="100"/>
      <c r="B9" s="548" t="s">
        <v>305</v>
      </c>
      <c r="C9" s="323">
        <f>27352+1</f>
        <v>27353</v>
      </c>
      <c r="D9" s="323">
        <f>24649+1</f>
        <v>24650</v>
      </c>
      <c r="E9" s="323">
        <v>17231</v>
      </c>
      <c r="F9" s="323">
        <v>14822</v>
      </c>
      <c r="G9" s="74"/>
      <c r="I9" s="16"/>
    </row>
    <row r="10" spans="1:11" x14ac:dyDescent="0.2">
      <c r="A10" s="324"/>
      <c r="B10" s="325" t="s">
        <v>107</v>
      </c>
      <c r="C10" s="326">
        <v>11308</v>
      </c>
      <c r="D10" s="326">
        <v>9188</v>
      </c>
      <c r="E10" s="326">
        <v>6785</v>
      </c>
      <c r="F10" s="326">
        <v>6830</v>
      </c>
      <c r="G10" s="74"/>
      <c r="I10" s="75"/>
    </row>
    <row r="11" spans="1:11" x14ac:dyDescent="0.2">
      <c r="A11" s="310" t="s">
        <v>24</v>
      </c>
      <c r="B11" s="310" t="s">
        <v>63</v>
      </c>
      <c r="C11" s="323">
        <v>5563</v>
      </c>
      <c r="D11" s="323">
        <v>5562</v>
      </c>
      <c r="E11" s="323">
        <v>1194</v>
      </c>
      <c r="F11" s="323">
        <v>1236</v>
      </c>
      <c r="G11" s="74"/>
      <c r="I11" s="75"/>
    </row>
    <row r="12" spans="1:11" ht="12" customHeight="1" x14ac:dyDescent="0.2">
      <c r="A12" s="310"/>
      <c r="B12" s="310" t="s">
        <v>95</v>
      </c>
      <c r="C12" s="323">
        <v>128013</v>
      </c>
      <c r="D12" s="323">
        <v>128007</v>
      </c>
      <c r="E12" s="323">
        <v>25899</v>
      </c>
      <c r="F12" s="323">
        <v>27170</v>
      </c>
      <c r="G12" s="74"/>
      <c r="I12" s="75"/>
    </row>
    <row r="13" spans="1:11" ht="14.25" customHeight="1" x14ac:dyDescent="0.2">
      <c r="A13" s="327"/>
      <c r="B13" s="327" t="s">
        <v>96</v>
      </c>
      <c r="C13" s="326">
        <f>386+4280</f>
        <v>4666</v>
      </c>
      <c r="D13" s="326">
        <f>384+4276</f>
        <v>4660</v>
      </c>
      <c r="E13" s="326">
        <v>2027</v>
      </c>
      <c r="F13" s="326">
        <f>837+113</f>
        <v>950</v>
      </c>
      <c r="G13" s="74"/>
      <c r="I13" s="628"/>
      <c r="J13" s="628"/>
      <c r="K13" s="628"/>
    </row>
    <row r="14" spans="1:11" x14ac:dyDescent="0.2">
      <c r="A14" s="629" t="s">
        <v>276</v>
      </c>
      <c r="B14" s="629"/>
      <c r="C14" s="328">
        <f>SUM(C8:C13)</f>
        <v>210641</v>
      </c>
      <c r="D14" s="328">
        <f>SUM(D8:D13)</f>
        <v>204243</v>
      </c>
      <c r="E14" s="328">
        <f>SUM(E8:E13)</f>
        <v>72607</v>
      </c>
      <c r="F14" s="323">
        <f>SUM(F8:F13)</f>
        <v>73156</v>
      </c>
      <c r="G14" s="77"/>
    </row>
    <row r="15" spans="1:11" x14ac:dyDescent="0.2">
      <c r="A15" s="316"/>
      <c r="B15" s="316"/>
      <c r="C15" s="329"/>
      <c r="D15" s="329"/>
      <c r="E15" s="329"/>
      <c r="F15" s="329"/>
      <c r="G15" s="78"/>
    </row>
    <row r="16" spans="1:11" x14ac:dyDescent="0.2">
      <c r="A16" s="548" t="s">
        <v>66</v>
      </c>
      <c r="B16" s="548"/>
      <c r="C16" s="323">
        <f>7414+1561+86+1660</f>
        <v>10721</v>
      </c>
      <c r="D16" s="323"/>
      <c r="E16" s="323">
        <f>68+312+21</f>
        <v>401</v>
      </c>
      <c r="F16" s="323">
        <f>70+169+22</f>
        <v>261</v>
      </c>
      <c r="G16" s="74"/>
      <c r="H16" s="79"/>
    </row>
    <row r="17" spans="1:8" x14ac:dyDescent="0.2">
      <c r="A17" s="548" t="s">
        <v>30</v>
      </c>
      <c r="B17" s="548"/>
      <c r="C17" s="323">
        <v>17531</v>
      </c>
      <c r="D17" s="323"/>
      <c r="E17" s="323">
        <v>2169</v>
      </c>
      <c r="F17" s="323">
        <v>5985</v>
      </c>
      <c r="G17" s="74"/>
      <c r="H17" s="79"/>
    </row>
    <row r="18" spans="1:8" x14ac:dyDescent="0.2">
      <c r="A18" s="548" t="s">
        <v>23</v>
      </c>
      <c r="B18" s="548"/>
      <c r="C18" s="323">
        <v>8020</v>
      </c>
      <c r="D18" s="323"/>
      <c r="E18" s="323">
        <v>7446</v>
      </c>
      <c r="F18" s="323">
        <f>6886</f>
        <v>6886</v>
      </c>
      <c r="G18" s="74"/>
      <c r="H18" s="79"/>
    </row>
    <row r="19" spans="1:8" ht="12" customHeight="1" x14ac:dyDescent="0.2">
      <c r="A19" s="548" t="s">
        <v>24</v>
      </c>
      <c r="B19" s="548"/>
      <c r="C19" s="323">
        <f>3602+2828</f>
        <v>6430</v>
      </c>
      <c r="D19" s="323"/>
      <c r="E19" s="323">
        <f>2058+2506</f>
        <v>4564</v>
      </c>
      <c r="F19" s="323">
        <f>1386+4114</f>
        <v>5500</v>
      </c>
      <c r="G19" s="74"/>
      <c r="H19" s="79"/>
    </row>
    <row r="20" spans="1:8" s="371" customFormat="1" ht="12" customHeight="1" x14ac:dyDescent="0.2">
      <c r="A20" s="548" t="s">
        <v>741</v>
      </c>
      <c r="B20" s="548"/>
      <c r="C20" s="323">
        <v>18196</v>
      </c>
      <c r="D20" s="323"/>
      <c r="E20" s="323">
        <v>1817</v>
      </c>
      <c r="F20" s="323">
        <v>1205</v>
      </c>
      <c r="G20" s="74"/>
      <c r="H20" s="79"/>
    </row>
    <row r="21" spans="1:8" s="371" customFormat="1" ht="12" customHeight="1" x14ac:dyDescent="0.2">
      <c r="A21" s="548" t="s">
        <v>765</v>
      </c>
      <c r="B21" s="548"/>
      <c r="C21" s="323">
        <v>2244</v>
      </c>
      <c r="D21" s="323"/>
      <c r="E21" s="323">
        <v>4850</v>
      </c>
      <c r="F21" s="323">
        <v>4661</v>
      </c>
      <c r="G21" s="74"/>
      <c r="H21" s="79"/>
    </row>
    <row r="22" spans="1:8" ht="12" customHeight="1" x14ac:dyDescent="0.2">
      <c r="A22" s="325" t="s">
        <v>67</v>
      </c>
      <c r="B22" s="325"/>
      <c r="C22" s="326">
        <f>1762+381</f>
        <v>2143</v>
      </c>
      <c r="D22" s="514"/>
      <c r="E22" s="326">
        <v>1826</v>
      </c>
      <c r="F22" s="326">
        <f>1781+59</f>
        <v>1840</v>
      </c>
      <c r="G22" s="74"/>
      <c r="H22" s="79"/>
    </row>
    <row r="23" spans="1:8" x14ac:dyDescent="0.2">
      <c r="A23" s="629" t="s">
        <v>277</v>
      </c>
      <c r="B23" s="629"/>
      <c r="C23" s="328">
        <f>SUM(C16:C22)</f>
        <v>65285</v>
      </c>
      <c r="D23" s="328"/>
      <c r="E23" s="328">
        <f>SUM(E16:E22)</f>
        <v>23073</v>
      </c>
      <c r="F23" s="323">
        <f>SUM(F16:F22)</f>
        <v>26338</v>
      </c>
      <c r="G23" s="77"/>
      <c r="H23" s="79"/>
    </row>
    <row r="24" spans="1:8" x14ac:dyDescent="0.2">
      <c r="A24" s="316"/>
      <c r="B24" s="316"/>
      <c r="C24" s="328"/>
      <c r="D24" s="328"/>
      <c r="E24" s="328"/>
      <c r="F24" s="323"/>
      <c r="G24" s="77"/>
      <c r="H24" s="79"/>
    </row>
    <row r="25" spans="1:8" x14ac:dyDescent="0.2">
      <c r="A25" s="331" t="s">
        <v>278</v>
      </c>
      <c r="B25" s="332"/>
      <c r="C25" s="333"/>
      <c r="D25" s="384"/>
      <c r="E25" s="333">
        <f>E14+E23</f>
        <v>95680</v>
      </c>
      <c r="F25" s="384">
        <f>F14+F23</f>
        <v>99494</v>
      </c>
      <c r="G25" s="83"/>
    </row>
    <row r="28" spans="1:8" x14ac:dyDescent="0.2">
      <c r="A28" s="551" t="s">
        <v>868</v>
      </c>
      <c r="B28" s="551"/>
      <c r="C28" s="551"/>
      <c r="D28" s="551"/>
      <c r="E28" s="551"/>
      <c r="F28" s="551"/>
      <c r="G28" s="23"/>
    </row>
    <row r="29" spans="1:8" x14ac:dyDescent="0.2">
      <c r="A29" s="551" t="s">
        <v>869</v>
      </c>
      <c r="B29" s="551"/>
      <c r="C29" s="551"/>
      <c r="D29" s="551"/>
      <c r="E29" s="551"/>
      <c r="F29" s="22"/>
      <c r="G29" s="23"/>
    </row>
    <row r="30" spans="1:8" x14ac:dyDescent="0.2">
      <c r="A30" s="551" t="s">
        <v>872</v>
      </c>
      <c r="B30" s="551"/>
      <c r="C30" s="551"/>
      <c r="D30" s="551"/>
      <c r="E30" s="551"/>
      <c r="F30" s="551"/>
      <c r="G30" s="23"/>
    </row>
    <row r="31" spans="1:8" x14ac:dyDescent="0.2">
      <c r="A31" s="551" t="s">
        <v>870</v>
      </c>
      <c r="B31" s="551"/>
      <c r="C31" s="551"/>
      <c r="D31" s="551"/>
      <c r="E31" s="551"/>
      <c r="F31" s="551"/>
      <c r="G31" s="23"/>
    </row>
    <row r="32" spans="1:8" x14ac:dyDescent="0.2">
      <c r="A32" s="551" t="s">
        <v>871</v>
      </c>
      <c r="B32" s="551"/>
      <c r="C32" s="551"/>
      <c r="D32" s="551"/>
      <c r="E32" s="551"/>
      <c r="F32" s="551"/>
      <c r="G32" s="23"/>
    </row>
    <row r="33" spans="1:7" x14ac:dyDescent="0.2">
      <c r="A33" s="551"/>
      <c r="B33" s="551"/>
      <c r="C33" s="551"/>
      <c r="D33" s="551"/>
      <c r="E33" s="551"/>
      <c r="F33" s="551"/>
      <c r="G33" s="23"/>
    </row>
    <row r="34" spans="1:7" x14ac:dyDescent="0.2">
      <c r="A34" s="551"/>
      <c r="B34" s="551"/>
      <c r="C34" s="551"/>
      <c r="D34" s="551"/>
      <c r="E34" s="551"/>
      <c r="F34" s="551"/>
      <c r="G34" s="23"/>
    </row>
    <row r="35" spans="1:7" x14ac:dyDescent="0.2">
      <c r="A35" s="551"/>
      <c r="B35" s="551"/>
      <c r="C35" s="551"/>
      <c r="D35" s="551"/>
      <c r="E35" s="551"/>
      <c r="F35" s="551"/>
      <c r="G35" s="23"/>
    </row>
    <row r="36" spans="1:7" x14ac:dyDescent="0.2">
      <c r="A36" s="551"/>
      <c r="B36" s="551"/>
      <c r="C36" s="551"/>
      <c r="D36" s="551"/>
      <c r="E36" s="551"/>
      <c r="F36" s="551"/>
      <c r="G36" s="23"/>
    </row>
    <row r="37" spans="1:7" x14ac:dyDescent="0.2">
      <c r="A37" s="551"/>
      <c r="B37" s="551"/>
      <c r="C37" s="551"/>
      <c r="D37" s="551"/>
      <c r="E37" s="551"/>
      <c r="F37" s="551"/>
      <c r="G37" s="23"/>
    </row>
    <row r="38" spans="1:7" x14ac:dyDescent="0.2">
      <c r="A38" s="551"/>
      <c r="B38" s="551"/>
      <c r="C38" s="551"/>
      <c r="D38" s="551"/>
      <c r="E38" s="551"/>
      <c r="F38" s="551"/>
      <c r="G38" s="23"/>
    </row>
    <row r="39" spans="1:7" x14ac:dyDescent="0.2">
      <c r="A39" s="551"/>
      <c r="B39" s="551"/>
      <c r="C39" s="551"/>
      <c r="D39" s="551"/>
      <c r="E39" s="551"/>
      <c r="F39" s="551"/>
      <c r="G39" s="23"/>
    </row>
    <row r="40" spans="1:7" x14ac:dyDescent="0.2">
      <c r="A40" s="551"/>
      <c r="B40" s="551"/>
      <c r="C40" s="551"/>
      <c r="D40" s="551"/>
      <c r="E40" s="551"/>
      <c r="F40" s="551"/>
      <c r="G40" s="23"/>
    </row>
  </sheetData>
  <mergeCells count="3">
    <mergeCell ref="I13:K13"/>
    <mergeCell ref="A14:B14"/>
    <mergeCell ref="A23:B23"/>
  </mergeCells>
  <phoneticPr fontId="3" type="noConversion"/>
  <pageMargins left="0.74803149606299213" right="0.74803149606299213" top="0.98425196850393704" bottom="0.98425196850393704" header="0.51181102362204722" footer="0.51181102362204722"/>
  <pageSetup paperSize="9" scale="76" orientation="portrait" r:id="rId1"/>
  <headerFooter alignWithMargins="0">
    <oddFooter>&amp;R&amp;A</oddFooter>
  </headerFooter>
  <rowBreaks count="1" manualBreakCount="1">
    <brk id="2" max="5" man="1"/>
  </rowBreaks>
  <colBreaks count="1" manualBreakCount="1">
    <brk id="5" max="1048575" man="1"/>
  </colBreaks>
  <ignoredErrors>
    <ignoredError sqref="E14" formulaRange="1"/>
  </ignoredError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19">
    <pageSetUpPr fitToPage="1"/>
  </sheetPr>
  <dimension ref="A1:H24"/>
  <sheetViews>
    <sheetView workbookViewId="0">
      <selection activeCell="D1" sqref="D1"/>
    </sheetView>
  </sheetViews>
  <sheetFormatPr baseColWidth="10" defaultColWidth="11" defaultRowHeight="12" x14ac:dyDescent="0.2"/>
  <cols>
    <col min="1" max="1" width="35" style="371" customWidth="1"/>
    <col min="2" max="2" width="1" style="371" customWidth="1"/>
    <col min="3" max="6" width="12.625" style="371" customWidth="1"/>
    <col min="7" max="7" width="18.375" style="21" customWidth="1"/>
    <col min="8" max="8" width="11" style="21"/>
    <col min="9" max="9" width="31.25" style="21" customWidth="1"/>
    <col min="10" max="16384" width="11" style="21"/>
  </cols>
  <sheetData>
    <row r="1" spans="1:8" ht="14.25" x14ac:dyDescent="0.2">
      <c r="A1" s="372" t="s">
        <v>302</v>
      </c>
      <c r="B1" s="551"/>
      <c r="C1" s="551"/>
      <c r="D1" s="551"/>
      <c r="E1" s="551"/>
      <c r="F1" s="551"/>
      <c r="G1" s="23"/>
      <c r="H1" s="371"/>
    </row>
    <row r="2" spans="1:8" x14ac:dyDescent="0.2">
      <c r="A2" s="551" t="s">
        <v>157</v>
      </c>
      <c r="B2" s="551"/>
      <c r="C2" s="551"/>
      <c r="D2" s="551"/>
      <c r="E2" s="551"/>
      <c r="F2" s="551"/>
      <c r="G2" s="23"/>
      <c r="H2" s="371"/>
    </row>
    <row r="3" spans="1:8" x14ac:dyDescent="0.2">
      <c r="A3" s="101"/>
      <c r="B3" s="101"/>
      <c r="C3" s="317"/>
      <c r="D3" s="630" t="s">
        <v>253</v>
      </c>
      <c r="E3" s="317"/>
      <c r="F3" s="317"/>
      <c r="G3" s="317"/>
      <c r="H3" s="371"/>
    </row>
    <row r="4" spans="1:8" ht="12.75" thickBot="1" x14ac:dyDescent="0.25">
      <c r="A4" s="373">
        <v>2016</v>
      </c>
      <c r="B4" s="374"/>
      <c r="C4" s="550" t="s">
        <v>62</v>
      </c>
      <c r="D4" s="631"/>
      <c r="E4" s="550" t="s">
        <v>254</v>
      </c>
      <c r="F4" s="550" t="s">
        <v>255</v>
      </c>
      <c r="G4" s="315"/>
      <c r="H4" s="371"/>
    </row>
    <row r="5" spans="1:8" x14ac:dyDescent="0.2">
      <c r="A5" s="633" t="s">
        <v>83</v>
      </c>
      <c r="B5" s="633"/>
      <c r="C5" s="274">
        <v>3894</v>
      </c>
      <c r="D5" s="274"/>
      <c r="E5" s="274"/>
      <c r="F5" s="274"/>
      <c r="G5" s="375"/>
      <c r="H5" s="116"/>
    </row>
    <row r="6" spans="1:8" x14ac:dyDescent="0.2">
      <c r="A6" s="633" t="s">
        <v>84</v>
      </c>
      <c r="B6" s="633"/>
      <c r="C6" s="274">
        <v>3049</v>
      </c>
      <c r="D6" s="274"/>
      <c r="E6" s="274"/>
      <c r="F6" s="274"/>
      <c r="G6" s="375"/>
      <c r="H6" s="116"/>
    </row>
    <row r="7" spans="1:8" x14ac:dyDescent="0.2">
      <c r="A7" s="633" t="s">
        <v>85</v>
      </c>
      <c r="B7" s="633"/>
      <c r="C7" s="274">
        <v>-302</v>
      </c>
      <c r="D7" s="274"/>
      <c r="E7" s="274"/>
      <c r="F7" s="274"/>
      <c r="G7" s="375"/>
      <c r="H7" s="116"/>
    </row>
    <row r="8" spans="1:8" s="371" customFormat="1" x14ac:dyDescent="0.2">
      <c r="A8" s="633" t="s">
        <v>256</v>
      </c>
      <c r="B8" s="633"/>
      <c r="C8" s="274">
        <f>SUM(D8:F8)</f>
        <v>413</v>
      </c>
      <c r="D8" s="274">
        <v>101</v>
      </c>
      <c r="E8" s="274">
        <v>51</v>
      </c>
      <c r="F8" s="274">
        <v>261</v>
      </c>
      <c r="G8" s="375"/>
      <c r="H8" s="116"/>
    </row>
    <row r="9" spans="1:8" x14ac:dyDescent="0.2">
      <c r="A9" s="331" t="s">
        <v>86</v>
      </c>
      <c r="B9" s="331"/>
      <c r="C9" s="376">
        <f>SUM(C5:C8)</f>
        <v>7054</v>
      </c>
      <c r="D9" s="376">
        <f t="shared" ref="D9:F9" si="0">SUM(D5:D8)</f>
        <v>101</v>
      </c>
      <c r="E9" s="376">
        <f t="shared" si="0"/>
        <v>51</v>
      </c>
      <c r="F9" s="376">
        <f t="shared" si="0"/>
        <v>261</v>
      </c>
      <c r="G9" s="377"/>
      <c r="H9" s="116"/>
    </row>
    <row r="10" spans="1:8" x14ac:dyDescent="0.2">
      <c r="A10" s="551"/>
      <c r="B10" s="551"/>
      <c r="C10" s="378"/>
      <c r="D10" s="378"/>
      <c r="E10" s="378"/>
      <c r="F10" s="378"/>
      <c r="G10" s="378"/>
      <c r="H10" s="116"/>
    </row>
    <row r="11" spans="1:8" s="371" customFormat="1" ht="12" customHeight="1" x14ac:dyDescent="0.2">
      <c r="A11" s="101"/>
      <c r="B11" s="101"/>
      <c r="C11" s="317"/>
      <c r="D11" s="630" t="s">
        <v>253</v>
      </c>
      <c r="E11" s="317"/>
      <c r="F11" s="317"/>
      <c r="G11" s="378"/>
      <c r="H11" s="116"/>
    </row>
    <row r="12" spans="1:8" s="371" customFormat="1" ht="12.75" thickBot="1" x14ac:dyDescent="0.25">
      <c r="A12" s="373">
        <v>2015</v>
      </c>
      <c r="B12" s="374"/>
      <c r="C12" s="550" t="s">
        <v>62</v>
      </c>
      <c r="D12" s="631"/>
      <c r="E12" s="550" t="s">
        <v>254</v>
      </c>
      <c r="F12" s="550" t="s">
        <v>255</v>
      </c>
      <c r="G12" s="378"/>
      <c r="H12" s="116"/>
    </row>
    <row r="13" spans="1:8" s="371" customFormat="1" x14ac:dyDescent="0.2">
      <c r="A13" s="633" t="s">
        <v>83</v>
      </c>
      <c r="B13" s="633"/>
      <c r="C13" s="274">
        <v>3789</v>
      </c>
      <c r="D13" s="274"/>
      <c r="E13" s="274"/>
      <c r="F13" s="274"/>
      <c r="G13" s="378"/>
      <c r="H13" s="116"/>
    </row>
    <row r="14" spans="1:8" s="371" customFormat="1" x14ac:dyDescent="0.2">
      <c r="A14" s="633" t="s">
        <v>84</v>
      </c>
      <c r="B14" s="633"/>
      <c r="C14" s="274">
        <v>2832</v>
      </c>
      <c r="D14" s="274"/>
      <c r="E14" s="274"/>
      <c r="F14" s="274"/>
      <c r="G14" s="378"/>
      <c r="H14" s="116"/>
    </row>
    <row r="15" spans="1:8" s="371" customFormat="1" x14ac:dyDescent="0.2">
      <c r="A15" s="633" t="s">
        <v>85</v>
      </c>
      <c r="B15" s="633"/>
      <c r="C15" s="274">
        <v>-241</v>
      </c>
      <c r="D15" s="274"/>
      <c r="E15" s="274"/>
      <c r="F15" s="274"/>
      <c r="G15" s="378"/>
      <c r="H15" s="116"/>
    </row>
    <row r="16" spans="1:8" s="371" customFormat="1" x14ac:dyDescent="0.2">
      <c r="A16" s="633" t="s">
        <v>256</v>
      </c>
      <c r="B16" s="633"/>
      <c r="C16" s="274">
        <f>SUM(D16:F16)</f>
        <v>414</v>
      </c>
      <c r="D16" s="274">
        <v>94</v>
      </c>
      <c r="E16" s="274">
        <v>46</v>
      </c>
      <c r="F16" s="274">
        <v>274</v>
      </c>
      <c r="G16" s="378"/>
      <c r="H16" s="116"/>
    </row>
    <row r="17" spans="1:8" x14ac:dyDescent="0.2">
      <c r="A17" s="331" t="s">
        <v>86</v>
      </c>
      <c r="B17" s="331"/>
      <c r="C17" s="376">
        <f>SUM(C13:C16)</f>
        <v>6794</v>
      </c>
      <c r="D17" s="376">
        <f>SUM(D16)</f>
        <v>94</v>
      </c>
      <c r="E17" s="376">
        <f t="shared" ref="E17:F17" si="1">SUM(E16)</f>
        <v>46</v>
      </c>
      <c r="F17" s="376">
        <f t="shared" si="1"/>
        <v>274</v>
      </c>
      <c r="G17" s="378"/>
      <c r="H17" s="116"/>
    </row>
    <row r="18" spans="1:8" x14ac:dyDescent="0.2">
      <c r="A18" s="551"/>
      <c r="B18" s="551"/>
      <c r="C18" s="378"/>
      <c r="D18" s="378"/>
      <c r="E18" s="378"/>
      <c r="F18" s="378"/>
      <c r="G18" s="378"/>
      <c r="H18" s="116"/>
    </row>
    <row r="19" spans="1:8" x14ac:dyDescent="0.2">
      <c r="A19" s="551"/>
      <c r="B19" s="551"/>
      <c r="C19" s="378"/>
      <c r="D19" s="378"/>
      <c r="E19" s="378"/>
      <c r="F19" s="378"/>
      <c r="G19" s="378"/>
      <c r="H19" s="116"/>
    </row>
    <row r="20" spans="1:8" x14ac:dyDescent="0.2">
      <c r="A20" s="632" t="s">
        <v>287</v>
      </c>
      <c r="B20" s="632"/>
      <c r="C20" s="632"/>
      <c r="D20" s="632"/>
      <c r="E20" s="632"/>
      <c r="F20" s="632"/>
      <c r="G20" s="632"/>
      <c r="H20" s="371"/>
    </row>
    <row r="21" spans="1:8" x14ac:dyDescent="0.2">
      <c r="A21" s="632" t="s">
        <v>222</v>
      </c>
      <c r="B21" s="632"/>
      <c r="C21" s="632"/>
      <c r="D21" s="632"/>
      <c r="E21" s="632"/>
      <c r="F21" s="632"/>
      <c r="G21" s="632"/>
      <c r="H21" s="371"/>
    </row>
    <row r="22" spans="1:8" x14ac:dyDescent="0.2">
      <c r="A22" s="551" t="s">
        <v>223</v>
      </c>
      <c r="B22" s="551"/>
      <c r="C22" s="551"/>
      <c r="D22" s="551"/>
      <c r="E22" s="551"/>
      <c r="F22" s="551"/>
      <c r="G22" s="23"/>
      <c r="H22" s="371"/>
    </row>
    <row r="23" spans="1:8" x14ac:dyDescent="0.2">
      <c r="A23" s="551"/>
      <c r="B23" s="551"/>
      <c r="C23" s="551"/>
      <c r="D23" s="551"/>
      <c r="E23" s="551"/>
      <c r="F23" s="551"/>
      <c r="G23" s="23"/>
      <c r="H23" s="371"/>
    </row>
    <row r="24" spans="1:8" ht="14.25" x14ac:dyDescent="0.2">
      <c r="A24" s="407" t="s">
        <v>303</v>
      </c>
      <c r="B24" s="551"/>
      <c r="C24" s="551"/>
      <c r="D24" s="551"/>
      <c r="E24" s="551"/>
      <c r="F24" s="551"/>
      <c r="G24" s="23"/>
    </row>
  </sheetData>
  <mergeCells count="12">
    <mergeCell ref="D3:D4"/>
    <mergeCell ref="A20:G20"/>
    <mergeCell ref="A21:G21"/>
    <mergeCell ref="A5:B5"/>
    <mergeCell ref="A6:B6"/>
    <mergeCell ref="A7:B7"/>
    <mergeCell ref="A13:B13"/>
    <mergeCell ref="A14:B14"/>
    <mergeCell ref="D11:D12"/>
    <mergeCell ref="A15:B15"/>
    <mergeCell ref="A8:B8"/>
    <mergeCell ref="A16:B16"/>
  </mergeCells>
  <phoneticPr fontId="3" type="noConversion"/>
  <pageMargins left="0.74803149606299213" right="0.74803149606299213" top="0.98425196850393704" bottom="0.98425196850393704" header="0.51181102362204722" footer="0.51181102362204722"/>
  <pageSetup paperSize="9" scale="66" orientation="portrait" r:id="rId1"/>
  <headerFooter alignWithMargins="0">
    <oddFooter>&amp;R&amp;A</oddFooter>
  </headerFooter>
  <colBreaks count="1" manualBreakCount="1">
    <brk id="8"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66"/>
  <sheetViews>
    <sheetView showGridLines="0" zoomScaleNormal="100" workbookViewId="0">
      <selection activeCell="C1" sqref="C1"/>
    </sheetView>
  </sheetViews>
  <sheetFormatPr baseColWidth="10" defaultColWidth="11" defaultRowHeight="12" x14ac:dyDescent="0.2"/>
  <cols>
    <col min="1" max="1" width="20.375" style="21" customWidth="1"/>
    <col min="2" max="2" width="2.75" style="21" customWidth="1"/>
    <col min="3" max="3" width="40.875" style="21" customWidth="1"/>
    <col min="4" max="4" width="12" style="21" customWidth="1"/>
    <col min="5" max="5" width="10.625" style="21" customWidth="1"/>
    <col min="6" max="6" width="9.875" style="21" customWidth="1"/>
    <col min="7" max="9" width="11" style="21"/>
    <col min="10" max="10" width="9.875" style="21" bestFit="1" customWidth="1"/>
    <col min="11" max="11" width="19.75" style="21" bestFit="1" customWidth="1"/>
    <col min="12" max="16384" width="11" style="21"/>
  </cols>
  <sheetData>
    <row r="1" spans="1:7" x14ac:dyDescent="0.2">
      <c r="A1" s="118" t="s">
        <v>748</v>
      </c>
      <c r="B1" s="36"/>
      <c r="C1" s="36"/>
      <c r="D1" s="119"/>
      <c r="E1" s="119"/>
    </row>
    <row r="2" spans="1:7" x14ac:dyDescent="0.2">
      <c r="C2" s="36"/>
      <c r="D2" s="40"/>
      <c r="E2" s="36"/>
    </row>
    <row r="3" spans="1:7" x14ac:dyDescent="0.2">
      <c r="A3" s="63"/>
      <c r="B3" s="63"/>
      <c r="C3" s="63"/>
      <c r="D3" s="120"/>
      <c r="E3" s="40" t="s">
        <v>140</v>
      </c>
      <c r="F3" s="63"/>
      <c r="G3" s="63"/>
    </row>
    <row r="4" spans="1:7" x14ac:dyDescent="0.2">
      <c r="A4" s="634" t="s">
        <v>100</v>
      </c>
      <c r="B4" s="634"/>
      <c r="C4" s="121" t="s">
        <v>106</v>
      </c>
      <c r="D4" s="122" t="s">
        <v>101</v>
      </c>
      <c r="E4" s="122" t="s">
        <v>134</v>
      </c>
      <c r="F4" s="123">
        <v>2016</v>
      </c>
      <c r="G4" s="124">
        <v>2015</v>
      </c>
    </row>
    <row r="5" spans="1:7" x14ac:dyDescent="0.2">
      <c r="A5" s="45"/>
      <c r="B5" s="125"/>
      <c r="C5" s="44"/>
      <c r="D5" s="40"/>
      <c r="E5" s="40"/>
      <c r="F5" s="45"/>
      <c r="G5" s="46"/>
    </row>
    <row r="6" spans="1:7" x14ac:dyDescent="0.2">
      <c r="A6" s="635" t="s">
        <v>135</v>
      </c>
      <c r="B6" s="635"/>
      <c r="C6" s="4"/>
      <c r="D6" s="126"/>
      <c r="E6" s="126"/>
      <c r="F6" s="127"/>
      <c r="G6" s="128"/>
    </row>
    <row r="7" spans="1:7" x14ac:dyDescent="0.2">
      <c r="A7" s="129" t="s">
        <v>148</v>
      </c>
      <c r="B7" s="130"/>
      <c r="C7" s="4" t="s">
        <v>733</v>
      </c>
      <c r="D7" s="126">
        <v>2021</v>
      </c>
      <c r="E7" s="126">
        <v>2016</v>
      </c>
      <c r="F7" s="131">
        <v>0</v>
      </c>
      <c r="G7" s="132">
        <v>746</v>
      </c>
    </row>
    <row r="8" spans="1:7" x14ac:dyDescent="0.2">
      <c r="A8" s="129" t="s">
        <v>104</v>
      </c>
      <c r="B8" s="130"/>
      <c r="C8" s="4" t="s">
        <v>734</v>
      </c>
      <c r="D8" s="126">
        <v>2023</v>
      </c>
      <c r="E8" s="126">
        <v>2018</v>
      </c>
      <c r="F8" s="131">
        <v>499</v>
      </c>
      <c r="G8" s="132">
        <v>499</v>
      </c>
    </row>
    <row r="9" spans="1:7" x14ac:dyDescent="0.2">
      <c r="A9" s="129" t="s">
        <v>726</v>
      </c>
      <c r="B9" s="130"/>
      <c r="C9" s="4" t="s">
        <v>736</v>
      </c>
      <c r="D9" s="126">
        <v>2030</v>
      </c>
      <c r="E9" s="126">
        <v>2030</v>
      </c>
      <c r="F9" s="131">
        <v>465</v>
      </c>
      <c r="G9" s="132">
        <v>502</v>
      </c>
    </row>
    <row r="10" spans="1:7" x14ac:dyDescent="0.2">
      <c r="A10" s="129" t="s">
        <v>173</v>
      </c>
      <c r="B10" s="130"/>
      <c r="C10" s="4" t="s">
        <v>735</v>
      </c>
      <c r="D10" s="126">
        <v>2022</v>
      </c>
      <c r="E10" s="126">
        <v>2017</v>
      </c>
      <c r="F10" s="131">
        <v>825</v>
      </c>
      <c r="G10" s="132">
        <v>825</v>
      </c>
    </row>
    <row r="11" spans="1:7" x14ac:dyDescent="0.2">
      <c r="A11" s="133" t="s">
        <v>19</v>
      </c>
      <c r="B11" s="134"/>
      <c r="C11" s="135"/>
      <c r="D11" s="136"/>
      <c r="E11" s="136"/>
      <c r="F11" s="137">
        <f>SUM(F7:F10)</f>
        <v>1789</v>
      </c>
      <c r="G11" s="138">
        <f>SUM(G7:G10)</f>
        <v>2572</v>
      </c>
    </row>
    <row r="12" spans="1:7" x14ac:dyDescent="0.2">
      <c r="A12" s="129"/>
      <c r="B12" s="130"/>
      <c r="C12" s="4"/>
      <c r="D12" s="139"/>
      <c r="E12" s="139"/>
      <c r="F12" s="127"/>
      <c r="G12" s="128"/>
    </row>
    <row r="13" spans="1:7" ht="14.25" x14ac:dyDescent="0.2">
      <c r="A13" s="140"/>
      <c r="B13" s="141"/>
      <c r="C13" s="7"/>
      <c r="D13" s="139"/>
      <c r="E13" s="139"/>
      <c r="F13" s="142"/>
      <c r="G13" s="143"/>
    </row>
    <row r="14" spans="1:7" ht="14.25" x14ac:dyDescent="0.2">
      <c r="A14" s="635" t="s">
        <v>131</v>
      </c>
      <c r="B14" s="635"/>
      <c r="C14" s="144"/>
      <c r="D14" s="7"/>
      <c r="E14" s="7"/>
      <c r="F14" s="145"/>
      <c r="G14" s="146"/>
    </row>
    <row r="15" spans="1:7" x14ac:dyDescent="0.2">
      <c r="A15" s="147" t="s">
        <v>125</v>
      </c>
      <c r="B15" s="130"/>
      <c r="C15" s="4" t="s">
        <v>737</v>
      </c>
      <c r="D15" s="60"/>
      <c r="E15" s="488">
        <v>2019</v>
      </c>
      <c r="F15" s="131">
        <v>732</v>
      </c>
      <c r="G15" s="132">
        <v>759</v>
      </c>
    </row>
    <row r="16" spans="1:7" x14ac:dyDescent="0.2">
      <c r="A16" s="148" t="s">
        <v>126</v>
      </c>
      <c r="B16" s="149"/>
      <c r="C16" s="150" t="s">
        <v>738</v>
      </c>
      <c r="D16" s="151"/>
      <c r="E16" s="520">
        <v>2019</v>
      </c>
      <c r="F16" s="519">
        <v>116</v>
      </c>
      <c r="G16" s="579">
        <v>116</v>
      </c>
    </row>
    <row r="17" spans="1:12" x14ac:dyDescent="0.2">
      <c r="A17" s="152" t="s">
        <v>20</v>
      </c>
      <c r="B17" s="149"/>
      <c r="C17" s="153"/>
      <c r="D17" s="151"/>
      <c r="E17" s="151"/>
      <c r="F17" s="519">
        <f>SUM(F15:F16)</f>
        <v>848</v>
      </c>
      <c r="G17" s="579">
        <f>SUM(G15:G16)</f>
        <v>875</v>
      </c>
    </row>
    <row r="18" spans="1:12" x14ac:dyDescent="0.2">
      <c r="A18" s="129"/>
      <c r="B18" s="154"/>
      <c r="C18" s="4"/>
      <c r="D18" s="4"/>
      <c r="E18" s="4"/>
      <c r="F18" s="11"/>
      <c r="G18" s="4"/>
    </row>
    <row r="19" spans="1:12" x14ac:dyDescent="0.2">
      <c r="A19" s="129" t="s">
        <v>170</v>
      </c>
      <c r="B19" s="154"/>
      <c r="C19" s="4"/>
      <c r="D19" s="4"/>
      <c r="E19" s="4"/>
      <c r="F19" s="131">
        <v>9</v>
      </c>
      <c r="G19" s="132">
        <v>12</v>
      </c>
    </row>
    <row r="20" spans="1:12" x14ac:dyDescent="0.2">
      <c r="A20" s="129"/>
      <c r="B20" s="154"/>
      <c r="C20" s="4"/>
      <c r="D20" s="4"/>
      <c r="E20" s="4"/>
      <c r="F20" s="11"/>
      <c r="G20" s="4"/>
    </row>
    <row r="21" spans="1:12" x14ac:dyDescent="0.2">
      <c r="A21" s="133" t="s">
        <v>21</v>
      </c>
      <c r="B21" s="155"/>
      <c r="C21" s="135"/>
      <c r="D21" s="156"/>
      <c r="E21" s="156"/>
      <c r="F21" s="137">
        <f>+F19+F17+F11</f>
        <v>2646</v>
      </c>
      <c r="G21" s="138">
        <f>+G19+G17+G11</f>
        <v>3459</v>
      </c>
    </row>
    <row r="23" spans="1:12" x14ac:dyDescent="0.2">
      <c r="A23" s="157" t="s">
        <v>171</v>
      </c>
      <c r="B23" s="63"/>
      <c r="C23" s="157"/>
      <c r="D23" s="157"/>
      <c r="E23" s="157"/>
      <c r="F23" s="157"/>
      <c r="G23" s="157"/>
      <c r="H23" s="63"/>
      <c r="I23" s="63"/>
    </row>
    <row r="24" spans="1:12" x14ac:dyDescent="0.2">
      <c r="A24" s="157" t="s">
        <v>824</v>
      </c>
      <c r="B24" s="63"/>
      <c r="C24" s="157"/>
      <c r="D24" s="157"/>
      <c r="E24" s="157"/>
      <c r="F24" s="157"/>
      <c r="G24" s="157"/>
      <c r="H24" s="63"/>
      <c r="I24" s="63"/>
    </row>
    <row r="25" spans="1:12" x14ac:dyDescent="0.2">
      <c r="A25" s="157" t="s">
        <v>172</v>
      </c>
      <c r="B25" s="63"/>
      <c r="C25" s="157"/>
      <c r="D25" s="157"/>
      <c r="E25" s="157"/>
      <c r="F25" s="157"/>
      <c r="G25" s="157"/>
      <c r="H25" s="63"/>
      <c r="I25" s="63"/>
    </row>
    <row r="26" spans="1:12" x14ac:dyDescent="0.2">
      <c r="A26" s="637"/>
      <c r="B26" s="637"/>
      <c r="C26" s="637"/>
      <c r="D26" s="637"/>
      <c r="E26" s="637"/>
      <c r="F26" s="637"/>
      <c r="G26" s="63"/>
      <c r="H26" s="63"/>
      <c r="I26" s="63"/>
      <c r="J26" s="63"/>
      <c r="K26" s="63"/>
      <c r="L26" s="63"/>
    </row>
    <row r="27" spans="1:12" x14ac:dyDescent="0.2">
      <c r="A27" s="637"/>
      <c r="B27" s="637"/>
      <c r="C27" s="637"/>
      <c r="D27" s="637"/>
      <c r="E27" s="637"/>
      <c r="F27" s="637"/>
      <c r="G27" s="63"/>
      <c r="H27" s="63"/>
      <c r="I27" s="63"/>
      <c r="J27" s="63"/>
      <c r="K27" s="63"/>
      <c r="L27" s="63"/>
    </row>
    <row r="28" spans="1:12" x14ac:dyDescent="0.2">
      <c r="A28" s="157"/>
      <c r="B28" s="157"/>
      <c r="C28" s="157"/>
      <c r="D28" s="157"/>
      <c r="E28" s="157"/>
      <c r="F28" s="157"/>
      <c r="G28" s="63"/>
      <c r="H28" s="63"/>
      <c r="I28" s="63"/>
      <c r="J28" s="63"/>
      <c r="K28" s="63"/>
      <c r="L28" s="63"/>
    </row>
    <row r="29" spans="1:12" x14ac:dyDescent="0.2">
      <c r="A29" s="637"/>
      <c r="B29" s="637"/>
      <c r="C29" s="637"/>
      <c r="D29" s="637"/>
      <c r="E29" s="637"/>
      <c r="F29" s="637"/>
      <c r="G29" s="63"/>
      <c r="H29" s="63"/>
      <c r="I29" s="63"/>
      <c r="J29" s="63"/>
      <c r="K29" s="63"/>
      <c r="L29" s="63"/>
    </row>
    <row r="35" spans="1:7" ht="12.75" x14ac:dyDescent="0.2">
      <c r="A35" s="158"/>
      <c r="B35" s="158"/>
      <c r="C35" s="158"/>
      <c r="D35" s="158"/>
      <c r="E35" s="158"/>
      <c r="F35" s="158"/>
      <c r="G35" s="158"/>
    </row>
    <row r="36" spans="1:7" x14ac:dyDescent="0.2">
      <c r="A36" s="159"/>
      <c r="B36" s="160"/>
      <c r="C36" s="160"/>
      <c r="D36" s="160"/>
      <c r="E36" s="160"/>
      <c r="F36" s="636"/>
      <c r="G36" s="636"/>
    </row>
    <row r="62" spans="10:12" ht="12.75" x14ac:dyDescent="0.2">
      <c r="J62" s="63"/>
      <c r="K62" s="158"/>
      <c r="L62" s="158"/>
    </row>
    <row r="63" spans="10:12" ht="12.75" x14ac:dyDescent="0.2">
      <c r="J63" s="63"/>
      <c r="K63" s="158"/>
      <c r="L63" s="158"/>
    </row>
    <row r="64" spans="10:12" ht="12.75" x14ac:dyDescent="0.2">
      <c r="J64" s="63"/>
      <c r="K64" s="158"/>
      <c r="L64" s="158"/>
    </row>
    <row r="65" spans="10:12" ht="12.75" x14ac:dyDescent="0.2">
      <c r="J65" s="63"/>
      <c r="K65" s="158"/>
      <c r="L65" s="158"/>
    </row>
    <row r="66" spans="10:12" ht="12.75" x14ac:dyDescent="0.2">
      <c r="J66" s="63"/>
      <c r="K66" s="158"/>
      <c r="L66" s="158"/>
    </row>
  </sheetData>
  <mergeCells count="7">
    <mergeCell ref="A4:B4"/>
    <mergeCell ref="A6:B6"/>
    <mergeCell ref="A14:B14"/>
    <mergeCell ref="F36:G36"/>
    <mergeCell ref="A26:F26"/>
    <mergeCell ref="A27:F27"/>
    <mergeCell ref="A29:F29"/>
  </mergeCells>
  <pageMargins left="0.74803149606299213" right="0.27559055118110237" top="0.98425196850393704" bottom="0.98425196850393704" header="0.51181102362204722" footer="0.51181102362204722"/>
  <pageSetup paperSize="9" scale="63" orientation="portrait" r:id="rId1"/>
  <headerFooter alignWithMargins="0">
    <oddFooter>&amp;R&amp;A</oddFooter>
  </headerFooter>
  <colBreaks count="1" manualBreakCount="1">
    <brk id="7" max="1048575" man="1"/>
  </col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5">
    <pageSetUpPr fitToPage="1"/>
  </sheetPr>
  <dimension ref="A1:N26"/>
  <sheetViews>
    <sheetView zoomScaleNormal="100" workbookViewId="0">
      <selection activeCell="B1" sqref="B1"/>
    </sheetView>
  </sheetViews>
  <sheetFormatPr baseColWidth="10" defaultColWidth="11" defaultRowHeight="12" x14ac:dyDescent="0.2"/>
  <cols>
    <col min="1" max="1" width="22.75" style="337" customWidth="1"/>
    <col min="2" max="2" width="14.25" style="337" customWidth="1"/>
    <col min="3" max="3" width="12.875" style="337" customWidth="1"/>
    <col min="4" max="4" width="11.5" style="337" customWidth="1"/>
    <col min="5" max="5" width="10.375" style="337" customWidth="1"/>
    <col min="6" max="6" width="10.375" style="21" customWidth="1"/>
    <col min="7" max="16384" width="11" style="21"/>
  </cols>
  <sheetData>
    <row r="1" spans="1:11" x14ac:dyDescent="0.2">
      <c r="A1" s="161" t="s">
        <v>196</v>
      </c>
      <c r="B1" s="80"/>
    </row>
    <row r="2" spans="1:11" x14ac:dyDescent="0.2">
      <c r="A2" s="76" t="s">
        <v>157</v>
      </c>
      <c r="B2" s="80"/>
      <c r="H2" s="294"/>
      <c r="I2" s="294"/>
      <c r="J2" s="294"/>
      <c r="K2" s="294"/>
    </row>
    <row r="3" spans="1:11" x14ac:dyDescent="0.2">
      <c r="A3" s="85"/>
      <c r="B3" s="80"/>
      <c r="H3" s="294"/>
      <c r="I3" s="294"/>
      <c r="J3" s="294"/>
      <c r="K3" s="294"/>
    </row>
    <row r="4" spans="1:11" s="371" customFormat="1" ht="12.75" thickBot="1" x14ac:dyDescent="0.25">
      <c r="A4" s="582">
        <v>2016</v>
      </c>
      <c r="B4" s="364" t="s">
        <v>178</v>
      </c>
      <c r="C4" s="162" t="s">
        <v>36</v>
      </c>
      <c r="D4" s="162" t="s">
        <v>37</v>
      </c>
      <c r="E4" s="162" t="s">
        <v>94</v>
      </c>
    </row>
    <row r="5" spans="1:11" s="371" customFormat="1" x14ac:dyDescent="0.2">
      <c r="A5" s="80" t="s">
        <v>32</v>
      </c>
      <c r="B5" s="93">
        <v>109307</v>
      </c>
      <c r="C5" s="93">
        <v>14587</v>
      </c>
      <c r="D5" s="93">
        <v>6820</v>
      </c>
      <c r="E5" s="93">
        <f>SUM(B5:D5)</f>
        <v>130714</v>
      </c>
    </row>
    <row r="6" spans="1:11" s="371" customFormat="1" x14ac:dyDescent="0.2">
      <c r="A6" s="80" t="s">
        <v>33</v>
      </c>
      <c r="B6" s="93">
        <v>13985</v>
      </c>
      <c r="C6" s="93">
        <v>1866</v>
      </c>
      <c r="D6" s="93">
        <v>873</v>
      </c>
      <c r="E6" s="93">
        <f>SUM(B6:D6)</f>
        <v>16724</v>
      </c>
    </row>
    <row r="7" spans="1:11" s="371" customFormat="1" x14ac:dyDescent="0.2">
      <c r="A7" s="17" t="s">
        <v>34</v>
      </c>
      <c r="B7" s="93">
        <v>24118</v>
      </c>
      <c r="C7" s="93">
        <v>3219</v>
      </c>
      <c r="D7" s="93">
        <v>1505</v>
      </c>
      <c r="E7" s="93">
        <f>SUM(B7:D7)</f>
        <v>28842</v>
      </c>
    </row>
    <row r="8" spans="1:11" s="371" customFormat="1" x14ac:dyDescent="0.2">
      <c r="A8" s="17" t="s">
        <v>35</v>
      </c>
      <c r="B8" s="93">
        <v>10228</v>
      </c>
      <c r="C8" s="93">
        <v>1365</v>
      </c>
      <c r="D8" s="93">
        <v>637</v>
      </c>
      <c r="E8" s="93">
        <f>SUM(B8:D8)</f>
        <v>12230</v>
      </c>
    </row>
    <row r="9" spans="1:11" s="371" customFormat="1" x14ac:dyDescent="0.2">
      <c r="A9" s="94" t="s">
        <v>38</v>
      </c>
      <c r="B9" s="164">
        <f>SUM(B5:B8)</f>
        <v>157638</v>
      </c>
      <c r="C9" s="164">
        <f>SUM(C5:C8)</f>
        <v>21037</v>
      </c>
      <c r="D9" s="164">
        <f>SUM(D5:D8)</f>
        <v>9835</v>
      </c>
      <c r="E9" s="164">
        <f>SUM(E5:E8)</f>
        <v>188510</v>
      </c>
    </row>
    <row r="10" spans="1:11" s="371" customFormat="1" x14ac:dyDescent="0.2">
      <c r="A10" s="85"/>
      <c r="B10" s="80"/>
    </row>
    <row r="11" spans="1:11" s="371" customFormat="1" x14ac:dyDescent="0.2">
      <c r="A11" s="85"/>
      <c r="B11" s="80"/>
    </row>
    <row r="12" spans="1:11" ht="12.75" thickBot="1" x14ac:dyDescent="0.25">
      <c r="A12" s="397">
        <v>2015</v>
      </c>
      <c r="B12" s="364" t="s">
        <v>178</v>
      </c>
      <c r="C12" s="162" t="s">
        <v>36</v>
      </c>
      <c r="D12" s="162" t="s">
        <v>37</v>
      </c>
      <c r="E12" s="162" t="s">
        <v>94</v>
      </c>
      <c r="F12" s="69"/>
      <c r="H12" s="294"/>
      <c r="I12" s="294"/>
      <c r="J12" s="294"/>
      <c r="K12" s="294"/>
    </row>
    <row r="13" spans="1:11" x14ac:dyDescent="0.2">
      <c r="A13" s="80" t="s">
        <v>32</v>
      </c>
      <c r="B13" s="93">
        <v>111268</v>
      </c>
      <c r="C13" s="93">
        <v>13963</v>
      </c>
      <c r="D13" s="93">
        <v>8182</v>
      </c>
      <c r="E13" s="93">
        <v>133413</v>
      </c>
      <c r="F13" s="163"/>
    </row>
    <row r="14" spans="1:11" x14ac:dyDescent="0.2">
      <c r="A14" s="80" t="s">
        <v>33</v>
      </c>
      <c r="B14" s="93">
        <v>13719</v>
      </c>
      <c r="C14" s="93">
        <v>1694</v>
      </c>
      <c r="D14" s="93">
        <v>1009</v>
      </c>
      <c r="E14" s="93">
        <v>16422</v>
      </c>
      <c r="F14" s="163"/>
    </row>
    <row r="15" spans="1:11" x14ac:dyDescent="0.2">
      <c r="A15" s="17" t="s">
        <v>34</v>
      </c>
      <c r="B15" s="93">
        <v>24007</v>
      </c>
      <c r="C15" s="93">
        <v>2965</v>
      </c>
      <c r="D15" s="93">
        <v>1765</v>
      </c>
      <c r="E15" s="93">
        <v>28737</v>
      </c>
      <c r="F15" s="163"/>
    </row>
    <row r="16" spans="1:11" x14ac:dyDescent="0.2">
      <c r="A16" s="17" t="s">
        <v>35</v>
      </c>
      <c r="B16" s="93">
        <v>6196</v>
      </c>
      <c r="C16" s="93">
        <v>766</v>
      </c>
      <c r="D16" s="93">
        <v>456</v>
      </c>
      <c r="E16" s="93">
        <v>7418</v>
      </c>
      <c r="F16" s="163"/>
    </row>
    <row r="17" spans="1:14" x14ac:dyDescent="0.2">
      <c r="A17" s="94" t="s">
        <v>38</v>
      </c>
      <c r="B17" s="164">
        <v>155190</v>
      </c>
      <c r="C17" s="164">
        <v>19388</v>
      </c>
      <c r="D17" s="164">
        <v>11412</v>
      </c>
      <c r="E17" s="164">
        <v>185990</v>
      </c>
      <c r="F17" s="163"/>
      <c r="I17" s="27"/>
    </row>
    <row r="18" spans="1:14" x14ac:dyDescent="0.2">
      <c r="A18" s="371"/>
      <c r="B18" s="371"/>
      <c r="C18" s="371"/>
      <c r="D18" s="371"/>
      <c r="E18" s="371"/>
      <c r="F18" s="17"/>
      <c r="I18" s="27"/>
    </row>
    <row r="19" spans="1:14" x14ac:dyDescent="0.2">
      <c r="A19" s="371"/>
      <c r="B19" s="371"/>
      <c r="C19" s="371"/>
      <c r="D19" s="371"/>
      <c r="E19" s="371"/>
      <c r="F19" s="69"/>
    </row>
    <row r="21" spans="1:14" x14ac:dyDescent="0.2">
      <c r="J21" s="165"/>
      <c r="K21" s="166"/>
      <c r="L21" s="294"/>
      <c r="M21" s="294"/>
      <c r="N21" s="294"/>
    </row>
    <row r="22" spans="1:14" x14ac:dyDescent="0.2">
      <c r="K22" s="166"/>
      <c r="L22" s="294"/>
      <c r="M22" s="294"/>
      <c r="N22" s="294"/>
    </row>
    <row r="23" spans="1:14" x14ac:dyDescent="0.2">
      <c r="L23" s="294"/>
      <c r="M23" s="294"/>
      <c r="N23" s="294"/>
    </row>
    <row r="24" spans="1:14" x14ac:dyDescent="0.2">
      <c r="L24" s="166"/>
      <c r="M24" s="294"/>
      <c r="N24" s="166"/>
    </row>
    <row r="25" spans="1:14" x14ac:dyDescent="0.2">
      <c r="L25" s="294"/>
      <c r="M25" s="294"/>
      <c r="N25" s="294"/>
    </row>
    <row r="26" spans="1:14" x14ac:dyDescent="0.2">
      <c r="L26" s="294"/>
      <c r="M26" s="294"/>
      <c r="N26" s="294"/>
    </row>
  </sheetData>
  <phoneticPr fontId="3" type="noConversion"/>
  <pageMargins left="0.74803149606299213" right="0.74803149606299213" top="0.98425196850393704" bottom="0.98425196850393704" header="0.51181102362204722" footer="0.51181102362204722"/>
  <pageSetup paperSize="9" scale="82" orientation="portrait" r:id="rId1"/>
  <headerFooter alignWithMargins="0">
    <oddFooter>&amp;R&amp;A</oddFooter>
  </headerFooter>
  <colBreaks count="1" manualBreakCount="1">
    <brk id="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33</vt:i4>
      </vt:variant>
      <vt:variant>
        <vt:lpstr>Navngitte områder</vt:lpstr>
      </vt:variant>
      <vt:variant>
        <vt:i4>26</vt:i4>
      </vt:variant>
    </vt:vector>
  </HeadingPairs>
  <TitlesOfParts>
    <vt:vector size="59" baseType="lpstr">
      <vt:lpstr>Innholdsfortegnelse</vt:lpstr>
      <vt:lpstr>1</vt:lpstr>
      <vt:lpstr>2</vt:lpstr>
      <vt:lpstr>3</vt:lpstr>
      <vt:lpstr>4</vt:lpstr>
      <vt:lpstr>5</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vt:lpstr>
      <vt:lpstr>31</vt:lpstr>
      <vt:lpstr>32</vt:lpstr>
      <vt:lpstr>'1'!Utskriftsområde</vt:lpstr>
      <vt:lpstr>'10'!Utskriftsområde</vt:lpstr>
      <vt:lpstr>'11'!Utskriftsområde</vt:lpstr>
      <vt:lpstr>'12'!Utskriftsområde</vt:lpstr>
      <vt:lpstr>'13'!Utskriftsområde</vt:lpstr>
      <vt:lpstr>'14'!Utskriftsområde</vt:lpstr>
      <vt:lpstr>'15'!Utskriftsområde</vt:lpstr>
      <vt:lpstr>'16'!Utskriftsområde</vt:lpstr>
      <vt:lpstr>'17'!Utskriftsområde</vt:lpstr>
      <vt:lpstr>'18'!Utskriftsområde</vt:lpstr>
      <vt:lpstr>'19'!Utskriftsområde</vt:lpstr>
      <vt:lpstr>'2'!Utskriftsområde</vt:lpstr>
      <vt:lpstr>'21'!Utskriftsområde</vt:lpstr>
      <vt:lpstr>'22'!Utskriftsområde</vt:lpstr>
      <vt:lpstr>'23'!Utskriftsområde</vt:lpstr>
      <vt:lpstr>'24'!Utskriftsområde</vt:lpstr>
      <vt:lpstr>'25'!Utskriftsområde</vt:lpstr>
      <vt:lpstr>'26'!Utskriftsområde</vt:lpstr>
      <vt:lpstr>'27'!Utskriftsområde</vt:lpstr>
      <vt:lpstr>'28'!Utskriftsområde</vt:lpstr>
      <vt:lpstr>'3'!Utskriftsområde</vt:lpstr>
      <vt:lpstr>'4'!Utskriftsområde</vt:lpstr>
      <vt:lpstr>'5'!Utskriftsområde</vt:lpstr>
      <vt:lpstr>'7'!Utskriftsområde</vt:lpstr>
      <vt:lpstr>'8'!Utskriftsområde</vt:lpstr>
      <vt:lpstr>'9'!Utskriftsområde</vt:lpstr>
    </vt:vector>
  </TitlesOfParts>
  <Company>SR-Bank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hjustnes</dc:creator>
  <cp:lastModifiedBy>Hanne Kathrin Westgård Østråt</cp:lastModifiedBy>
  <cp:lastPrinted>2017-02-22T11:07:05Z</cp:lastPrinted>
  <dcterms:created xsi:type="dcterms:W3CDTF">2008-04-01T14:46:24Z</dcterms:created>
  <dcterms:modified xsi:type="dcterms:W3CDTF">2017-03-17T07:23:30Z</dcterms:modified>
</cp:coreProperties>
</file>