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defaultThemeVersion="124226"/>
  <mc:AlternateContent xmlns:mc="http://schemas.openxmlformats.org/markup-compatibility/2006">
    <mc:Choice Requires="x15">
      <x15ac:absPath xmlns:x15ac="http://schemas.microsoft.com/office/spreadsheetml/2010/11/ac" url="M:\Risikostyring\Pilar 3\2018\Q4 2018 - utvidet\1 Vedlegg\"/>
    </mc:Choice>
  </mc:AlternateContent>
  <xr:revisionPtr revIDLastSave="0" documentId="13_ncr:1_{BFD1F2C5-453D-488E-B736-AD0E2E904FC9}" xr6:coauthVersionLast="36" xr6:coauthVersionMax="36" xr10:uidLastSave="{00000000-0000-0000-0000-000000000000}"/>
  <bookViews>
    <workbookView xWindow="480" yWindow="630" windowWidth="14880" windowHeight="6600" tabRatio="763" xr2:uid="{00000000-000D-0000-FFFF-FFFF00000000}"/>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48"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 name="33" sheetId="49" r:id="rId34"/>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'1'!$A$1:$G$44</definedName>
    <definedName name="_xlnm.Print_Area" localSheetId="10">'10'!$A$1:$E$40</definedName>
    <definedName name="_xlnm.Print_Area" localSheetId="11">'11'!$A$1:$F$21</definedName>
    <definedName name="_xlnm.Print_Area" localSheetId="12">'12'!$A$3:$E$43</definedName>
    <definedName name="_xlnm.Print_Area" localSheetId="13">'13'!#REF!</definedName>
    <definedName name="_xlnm.Print_Area" localSheetId="14">'14'!$A$1:$D$21</definedName>
    <definedName name="_xlnm.Print_Area" localSheetId="15">'15'!$A$16:$E$25</definedName>
    <definedName name="_xlnm.Print_Area" localSheetId="17">'17'!$A$1:$D$22</definedName>
    <definedName name="_xlnm.Print_Area" localSheetId="18">'18'!$A$1:$D$3</definedName>
    <definedName name="_xlnm.Print_Area" localSheetId="19">'19'!$A$1:$E$3</definedName>
    <definedName name="_xlnm.Print_Area" localSheetId="2">'2'!$A$1:$G$25</definedName>
    <definedName name="_xlnm.Print_Area" localSheetId="21">'21'!$A$1:$I$3</definedName>
    <definedName name="_xlnm.Print_Area" localSheetId="22">'22'!$A$1:$I$15</definedName>
    <definedName name="_xlnm.Print_Area" localSheetId="23">'23'!$A$1:$D$26</definedName>
    <definedName name="_xlnm.Print_Area" localSheetId="24">'24'!$A$1:$F$21</definedName>
    <definedName name="_xlnm.Print_Area" localSheetId="25">'25'!$A$1:$E$10</definedName>
    <definedName name="_xlnm.Print_Area" localSheetId="26">'26'!$A$1:$E$10</definedName>
    <definedName name="_xlnm.Print_Area" localSheetId="27">'27'!$A$1:$E$37</definedName>
    <definedName name="_xlnm.Print_Area" localSheetId="3">'3'!$A$1:$H$16</definedName>
    <definedName name="_xlnm.Print_Area" localSheetId="4">'4'!$A$1:$E$60</definedName>
    <definedName name="_xlnm.Print_Area" localSheetId="5">'5'!$A$1:$F$29</definedName>
    <definedName name="_xlnm.Print_Area" localSheetId="6">'6'!#REF!</definedName>
    <definedName name="_xlnm.Print_Area" localSheetId="7">'7'!$A$1:$I$25</definedName>
    <definedName name="_xlnm.Print_Area" localSheetId="8">'8'!$A$1:$G$18</definedName>
    <definedName name="_xlnm.Print_Area" localSheetId="9">'9'!$A$1:$C$29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8" i="49" l="1"/>
  <c r="D8" i="49"/>
  <c r="C8" i="49"/>
  <c r="D242" i="48" l="1"/>
  <c r="C242" i="48"/>
  <c r="D230" i="48"/>
  <c r="C230" i="48"/>
  <c r="D217" i="48"/>
  <c r="C217" i="48"/>
  <c r="D204" i="48"/>
  <c r="C204" i="48"/>
  <c r="D191" i="48"/>
  <c r="C191" i="48"/>
  <c r="D178" i="48"/>
  <c r="C178" i="48"/>
  <c r="D161" i="48"/>
  <c r="C161" i="48"/>
  <c r="D149" i="48"/>
  <c r="C149" i="48"/>
  <c r="D136" i="48"/>
  <c r="C136" i="48"/>
  <c r="D123" i="48"/>
  <c r="C123" i="48"/>
  <c r="D110" i="48"/>
  <c r="C110" i="48"/>
  <c r="D97" i="48"/>
  <c r="C97" i="48"/>
  <c r="J76" i="48" l="1"/>
  <c r="H76" i="48"/>
  <c r="D76" i="48"/>
  <c r="D64" i="48"/>
  <c r="J64" i="48"/>
  <c r="H64" i="48"/>
  <c r="I64" i="48" s="1"/>
  <c r="E64" i="48"/>
  <c r="D52" i="48"/>
  <c r="J52" i="48"/>
  <c r="H52" i="48"/>
  <c r="I52" i="48" s="1"/>
  <c r="E52" i="48"/>
  <c r="D40" i="48"/>
  <c r="J40" i="48"/>
  <c r="E40" i="48"/>
  <c r="C40" i="48"/>
  <c r="H28" i="48"/>
  <c r="J16" i="48"/>
  <c r="H16" i="48"/>
  <c r="I16" i="48" s="1"/>
  <c r="E16" i="48"/>
  <c r="C16" i="48" l="1"/>
  <c r="D28" i="48"/>
  <c r="H40" i="48"/>
  <c r="H77" i="48" s="1"/>
  <c r="E76" i="48"/>
  <c r="C28" i="48"/>
  <c r="C52" i="48"/>
  <c r="C64" i="48"/>
  <c r="C76" i="48"/>
  <c r="D16" i="48"/>
  <c r="J28" i="48"/>
  <c r="J77" i="48" s="1"/>
  <c r="E28" i="48"/>
  <c r="I28" i="48" s="1"/>
  <c r="I40" i="48"/>
  <c r="D77" i="48"/>
  <c r="C77" i="48" l="1"/>
  <c r="E77" i="48"/>
  <c r="I76" i="48"/>
  <c r="I77" i="48"/>
  <c r="D15" i="15"/>
  <c r="C15" i="15"/>
  <c r="B15" i="15"/>
  <c r="E14" i="15"/>
  <c r="E13" i="15"/>
  <c r="D10" i="15"/>
  <c r="C10" i="15"/>
  <c r="B10" i="15"/>
  <c r="E9" i="15"/>
  <c r="E8" i="15"/>
  <c r="E7" i="15"/>
  <c r="B20" i="9"/>
  <c r="C20" i="9"/>
  <c r="E19" i="9"/>
  <c r="E18" i="9"/>
  <c r="E17" i="9"/>
  <c r="E16" i="9"/>
  <c r="E15" i="9"/>
  <c r="D14" i="9"/>
  <c r="D20" i="9" s="1"/>
  <c r="E13" i="9"/>
  <c r="E12" i="9"/>
  <c r="E11" i="9"/>
  <c r="E10" i="9"/>
  <c r="E9" i="9"/>
  <c r="E7" i="9"/>
  <c r="B16" i="17"/>
  <c r="B18" i="17" s="1"/>
  <c r="C16" i="17"/>
  <c r="C18" i="17" s="1"/>
  <c r="F20" i="18"/>
  <c r="F19" i="18"/>
  <c r="E10" i="15" l="1"/>
  <c r="E15" i="15"/>
  <c r="E20" i="9"/>
  <c r="E14" i="9"/>
  <c r="J9" i="45" l="1"/>
  <c r="I9" i="45"/>
  <c r="H9" i="45"/>
  <c r="G9" i="45"/>
  <c r="F9" i="45"/>
  <c r="E9" i="45"/>
  <c r="D9" i="45"/>
  <c r="C9" i="45"/>
  <c r="K9" i="45"/>
  <c r="B9" i="45"/>
  <c r="B32" i="41"/>
  <c r="B33" i="41" s="1"/>
  <c r="B39" i="41" s="1"/>
  <c r="D16" i="17"/>
  <c r="F20" i="14"/>
  <c r="F19" i="14"/>
  <c r="F17" i="14"/>
  <c r="F16" i="14"/>
  <c r="F13" i="14"/>
  <c r="F9" i="14"/>
  <c r="F8" i="14"/>
  <c r="B38" i="41" l="1"/>
  <c r="C15" i="32"/>
  <c r="C35" i="17" l="1"/>
  <c r="D35" i="17"/>
  <c r="E35" i="17"/>
  <c r="B35" i="17"/>
  <c r="G17" i="6"/>
  <c r="F17" i="6"/>
  <c r="E17" i="6"/>
  <c r="D17" i="6"/>
  <c r="C16" i="6"/>
  <c r="C15" i="6"/>
  <c r="C14" i="6"/>
  <c r="C13" i="6"/>
  <c r="C17" i="6" s="1"/>
  <c r="C9" i="6"/>
  <c r="D9" i="6"/>
  <c r="E9" i="6"/>
  <c r="F9" i="6"/>
  <c r="G9" i="6"/>
  <c r="E14" i="14"/>
  <c r="D14" i="14"/>
  <c r="C14" i="14"/>
  <c r="F14" i="14"/>
  <c r="B16" i="4"/>
  <c r="B26" i="4" s="1"/>
  <c r="E20" i="15" l="1"/>
  <c r="E19" i="15"/>
  <c r="C15" i="5" l="1"/>
  <c r="F11" i="18" l="1"/>
  <c r="F10" i="18"/>
  <c r="F7" i="18"/>
  <c r="F6" i="18"/>
  <c r="F5" i="18"/>
  <c r="B37" i="19"/>
  <c r="B39" i="19" s="1"/>
  <c r="D37" i="19"/>
  <c r="B6" i="21"/>
  <c r="B10" i="21" s="1"/>
  <c r="B14" i="21" s="1"/>
  <c r="C6" i="21"/>
  <c r="C20" i="21"/>
  <c r="C24" i="21" s="1"/>
  <c r="C28" i="21" s="1"/>
  <c r="B20" i="21"/>
  <c r="B24" i="21" s="1"/>
  <c r="B28" i="21" s="1"/>
  <c r="D18" i="19" l="1"/>
  <c r="C10" i="21"/>
  <c r="C14" i="21" s="1"/>
  <c r="D39" i="19"/>
  <c r="C37" i="19"/>
  <c r="C39" i="19" s="1"/>
  <c r="E24" i="14"/>
  <c r="C24" i="14"/>
  <c r="F24" i="14"/>
  <c r="C31" i="39" l="1"/>
  <c r="G31" i="39"/>
  <c r="B31" i="39"/>
  <c r="D31" i="39"/>
  <c r="F31" i="39"/>
  <c r="H31" i="39" l="1"/>
  <c r="E31" i="39"/>
  <c r="C16" i="4"/>
  <c r="C26" i="4" s="1"/>
  <c r="D16" i="39" l="1"/>
  <c r="H39" i="39" l="1"/>
  <c r="G39" i="39"/>
  <c r="F39" i="39"/>
  <c r="E39" i="39"/>
  <c r="D39" i="39"/>
  <c r="C39" i="39"/>
  <c r="B39" i="39"/>
  <c r="F16" i="39"/>
  <c r="B16" i="39"/>
  <c r="C16" i="39"/>
  <c r="G16" i="39" l="1"/>
  <c r="H41" i="39"/>
  <c r="C41" i="39"/>
  <c r="H16" i="39"/>
  <c r="E16" i="39"/>
  <c r="B41" i="39"/>
  <c r="F41" i="39"/>
  <c r="G41" i="39"/>
  <c r="D41" i="39"/>
  <c r="E41" i="39"/>
  <c r="D15" i="5" l="1"/>
  <c r="F14" i="8"/>
  <c r="C18" i="19" l="1"/>
  <c r="B18" i="19"/>
  <c r="B44" i="4"/>
  <c r="C44" i="4"/>
  <c r="B49" i="4" l="1"/>
  <c r="B46" i="4"/>
  <c r="B50" i="4"/>
  <c r="B48" i="4"/>
  <c r="B51" i="4" s="1"/>
  <c r="C46" i="4"/>
  <c r="C50" i="4"/>
  <c r="C48" i="4"/>
  <c r="C49" i="4"/>
  <c r="B29" i="4"/>
  <c r="C51" i="4" l="1"/>
  <c r="C52" i="4" s="1"/>
  <c r="B52" i="4"/>
  <c r="E38" i="17"/>
  <c r="D38" i="17"/>
  <c r="C38" i="17"/>
  <c r="B38" i="17"/>
  <c r="D18" i="17"/>
  <c r="F26" i="14"/>
  <c r="E26" i="14" l="1"/>
  <c r="C34" i="4" l="1"/>
  <c r="B34" i="4"/>
  <c r="E10" i="31" l="1"/>
  <c r="C10" i="31"/>
  <c r="C29" i="4" l="1"/>
  <c r="C36" i="4" s="1"/>
  <c r="B36" i="4"/>
  <c r="D22" i="5"/>
  <c r="C22" i="5"/>
  <c r="C14" i="8"/>
  <c r="E17" i="18" l="1"/>
  <c r="D17" i="18"/>
  <c r="C17" i="18"/>
  <c r="B17" i="18"/>
  <c r="F8" i="18"/>
  <c r="E8" i="18"/>
  <c r="D8" i="18"/>
  <c r="C8" i="18"/>
  <c r="B8" i="18"/>
  <c r="F17" i="18" l="1"/>
  <c r="D22" i="15" l="1"/>
  <c r="C22" i="15"/>
  <c r="B22" i="15"/>
  <c r="D17" i="20"/>
  <c r="C17" i="20"/>
  <c r="B17" i="20"/>
  <c r="B9" i="20"/>
  <c r="D9" i="20"/>
  <c r="E22" i="15" l="1"/>
  <c r="E9" i="20"/>
  <c r="C9" i="20"/>
  <c r="E17" i="20"/>
  <c r="D7" i="23" l="1"/>
  <c r="B10" i="11" l="1"/>
  <c r="C10" i="11"/>
  <c r="C29" i="11"/>
  <c r="C21" i="11"/>
  <c r="G18" i="28"/>
  <c r="G12" i="28"/>
  <c r="G20" i="28" l="1"/>
  <c r="C11" i="10"/>
  <c r="E11" i="10"/>
  <c r="G11" i="10"/>
  <c r="C7" i="25"/>
  <c r="F11" i="10" l="1"/>
  <c r="D11" i="10"/>
  <c r="I11" i="10"/>
  <c r="H11" i="10" s="1"/>
  <c r="D19" i="5" l="1"/>
  <c r="D23" i="5" s="1"/>
  <c r="C19" i="5" l="1"/>
  <c r="B29" i="11" l="1"/>
  <c r="B21" i="11"/>
  <c r="D21" i="16" l="1"/>
  <c r="C21" i="16"/>
  <c r="B21" i="16"/>
  <c r="B20" i="19"/>
  <c r="C20" i="19"/>
  <c r="D20" i="19" l="1"/>
  <c r="C27" i="32" l="1"/>
  <c r="F18" i="28" l="1"/>
  <c r="F12" i="28"/>
  <c r="F20" i="28" l="1"/>
  <c r="E7" i="23"/>
  <c r="C7" i="23"/>
  <c r="F8" i="26" l="1"/>
  <c r="C8" i="26"/>
  <c r="B8" i="26"/>
  <c r="E8" i="26"/>
  <c r="D8" i="26"/>
  <c r="B7" i="25" l="1"/>
  <c r="C23" i="5"/>
  <c r="F15" i="26"/>
  <c r="E15" i="26"/>
  <c r="D15" i="26"/>
  <c r="C15" i="26"/>
  <c r="B15" i="26"/>
</calcChain>
</file>

<file path=xl/sharedStrings.xml><?xml version="1.0" encoding="utf-8"?>
<sst xmlns="http://schemas.openxmlformats.org/spreadsheetml/2006/main" count="2323" uniqueCount="1144">
  <si>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</si>
  <si>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</si>
  <si>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</si>
  <si>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</si>
  <si>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</si>
  <si>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</si>
  <si>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</si>
  <si>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</si>
  <si>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SpareBank 1 Gruppen</t>
  </si>
  <si>
    <t>Sandnes Sparebank</t>
  </si>
  <si>
    <t>Total</t>
  </si>
  <si>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</si>
  <si>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</si>
  <si>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</si>
  <si>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</si>
  <si>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</si>
  <si>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</si>
  <si>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</si>
  <si>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</si>
  <si>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</si>
  <si>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Deduction for allocated dividend</t>
    </r>
  </si>
  <si>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</si>
  <si>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</si>
  <si>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</si>
  <si>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</si>
  <si>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</si>
  <si>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</si>
  <si>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</si>
  <si>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</si>
  <si>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</si>
  <si>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</si>
  <si>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</si>
  <si>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</si>
  <si>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</si>
  <si>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</si>
  <si>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</si>
  <si>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</si>
  <si>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</si>
  <si>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</si>
  <si>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</si>
  <si>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</si>
  <si>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</si>
  <si>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</si>
  <si>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</si>
  <si>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</si>
  <si>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</si>
  <si>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</si>
  <si>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</si>
  <si>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</si>
  <si>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</si>
  <si>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</si>
  <si>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</si>
  <si>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</si>
  <si>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</si>
  <si>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</si>
  <si>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</si>
  <si>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</si>
  <si>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</si>
  <si>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r>
      <rPr>
        <b/>
        <sz val="9"/>
        <rFont val="Calibri"/>
        <family val="2"/>
      </rPr>
      <t>Consolidated</t>
    </r>
  </si>
  <si>
    <t>BN Bank</t>
  </si>
  <si>
    <t>Banking services for mass market customers</t>
  </si>
  <si>
    <t>Banking services for corporate customers</t>
  </si>
  <si>
    <t>Payment and settlement services</t>
  </si>
  <si>
    <t>Total</t>
  </si>
  <si>
    <t>BN Bank</t>
  </si>
  <si>
    <t>Banking services for mass market customers</t>
  </si>
  <si>
    <t>Banking services for corporate customers</t>
  </si>
  <si>
    <t>Payment and settlement services</t>
  </si>
  <si>
    <t>Total</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</si>
  <si>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</si>
  <si>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</si>
  <si>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</si>
  <si>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</si>
  <si>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</si>
  <si>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Other enterprises</t>
  </si>
  <si>
    <t>Amounts in NOK million</t>
  </si>
  <si>
    <r>
      <rPr>
        <b/>
        <sz val="9"/>
        <rFont val="Calibri"/>
        <family val="2"/>
      </rPr>
      <t>Nominal value</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</si>
  <si>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</si>
  <si>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</si>
  <si>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</si>
  <si>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</si>
  <si>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</si>
  <si>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</si>
  <si>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</si>
  <si>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</si>
  <si>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</si>
  <si>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</si>
  <si>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</si>
  <si>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</si>
  <si>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</si>
  <si>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</si>
  <si>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</si>
  <si>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</si>
  <si>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</si>
  <si>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</si>
  <si>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</si>
  <si>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</si>
  <si>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</si>
  <si>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</si>
  <si>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</si>
  <si>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</si>
  <si>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</si>
  <si>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</si>
  <si>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</si>
  <si>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</si>
  <si>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</si>
  <si>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</si>
  <si>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</si>
  <si>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</si>
  <si>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</si>
  <si>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</si>
  <si>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</si>
  <si>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</si>
  <si>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sz val="9"/>
        <rFont val="Calibri"/>
        <family val="2"/>
      </rPr>
      <t>Agriculture/forestry</t>
    </r>
  </si>
  <si>
    <r>
      <rPr>
        <sz val="9"/>
        <rFont val="Calibri"/>
        <family val="2"/>
      </rPr>
      <t>Fisheries/fish farming</t>
    </r>
  </si>
  <si>
    <r>
      <rPr>
        <sz val="9"/>
        <rFont val="Calibri"/>
        <family val="2"/>
      </rPr>
      <t>Industry</t>
    </r>
  </si>
  <si>
    <r>
      <rPr>
        <sz val="9"/>
        <rFont val="Calibri"/>
        <family val="2"/>
      </rPr>
      <t>Wholesale and retail trade, hotels and restaurants</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</si>
  <si>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</si>
  <si>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</si>
  <si>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</si>
  <si>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</si>
  <si>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</si>
  <si>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</si>
  <si>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</si>
  <si>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</si>
  <si>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</si>
  <si>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</si>
  <si>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</si>
  <si>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</si>
  <si>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</si>
  <si>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</si>
  <si>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</si>
  <si>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</si>
  <si>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</si>
  <si>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</si>
  <si>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</si>
  <si>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</si>
  <si>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</si>
  <si>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</si>
  <si>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</si>
  <si>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</si>
  <si>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t>Predicted LGD</t>
  </si>
  <si>
    <t>Observed LGD</t>
  </si>
  <si>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</si>
  <si>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</si>
  <si>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</si>
  <si>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</si>
  <si>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</si>
  <si>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</si>
  <si>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</si>
  <si>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</si>
  <si>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</si>
  <si>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</si>
  <si>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</si>
  <si>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</si>
  <si>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</si>
  <si>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</si>
  <si>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</si>
  <si>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Industry</t>
    </r>
  </si>
  <si>
    <r>
      <rPr>
        <sz val="9"/>
        <rFont val="Calibri"/>
        <family val="2"/>
      </rPr>
      <t>Wholesale and retail trade, hotels and restaurants</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</si>
  <si>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</si>
  <si>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</si>
  <si>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</si>
  <si>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</si>
  <si>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</si>
  <si>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</si>
  <si>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</si>
  <si>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</si>
  <si>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</si>
  <si>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</si>
  <si>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</si>
  <si>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</si>
  <si>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</si>
  <si>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</si>
  <si>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</si>
  <si>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</si>
  <si>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</si>
  <si>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</si>
  <si>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</si>
  <si>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</si>
  <si>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</si>
  <si>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</si>
  <si>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</si>
  <si>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</si>
  <si>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Total specialised enterprises</t>
  </si>
  <si>
    <t>Total other enterprises</t>
  </si>
  <si>
    <t>Mass market with mortgage on real estate</t>
  </si>
  <si>
    <t>Total mass market, real estate</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</si>
  <si>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</si>
  <si>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</si>
  <si>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</si>
  <si>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</si>
  <si>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</si>
  <si>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</si>
  <si>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</si>
  <si>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</si>
  <si>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</si>
  <si>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</si>
  <si>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</si>
  <si>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</si>
  <si>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</si>
  <si>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</si>
  <si>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</si>
  <si>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</si>
  <si>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</si>
  <si>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</si>
  <si>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r>
      <rPr>
        <sz val="9"/>
        <rFont val="Calibri"/>
        <family val="2"/>
      </rPr>
      <t>Institutions</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</si>
  <si>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</si>
  <si>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</si>
  <si>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</si>
  <si>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</si>
  <si>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</si>
  <si>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</si>
  <si>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</si>
  <si>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</si>
  <si>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</si>
  <si>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</si>
  <si>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</si>
  <si>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</si>
  <si>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</si>
  <si>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</si>
  <si>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</si>
  <si>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</si>
  <si>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</si>
  <si>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</si>
  <si>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</si>
  <si>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</si>
  <si>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</si>
  <si>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</si>
  <si>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</si>
  <si>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</si>
  <si>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</si>
  <si>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</si>
  <si>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</si>
  <si>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</si>
  <si>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</si>
  <si>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</si>
  <si>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</si>
  <si>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</si>
  <si>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</si>
  <si>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</si>
  <si>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</si>
  <si>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Predicted</t>
  </si>
  <si>
    <t>Observed</t>
  </si>
  <si>
    <t>Predicted</t>
  </si>
  <si>
    <t>Observed</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</si>
  <si>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</si>
  <si>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</si>
  <si>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</si>
  <si>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</si>
  <si>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</si>
  <si>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</si>
  <si>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</si>
  <si>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</si>
  <si>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</si>
  <si>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</si>
  <si>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</si>
  <si>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</si>
  <si>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</si>
  <si>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</si>
  <si>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</si>
  <si>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</si>
  <si>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</si>
  <si>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</si>
  <si>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</si>
  <si>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</si>
  <si>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</si>
  <si>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</si>
  <si>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</si>
  <si>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</si>
  <si>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t>Investments</t>
  </si>
  <si>
    <r>
      <rPr>
        <b/>
        <sz val="9"/>
        <rFont val="Calibri"/>
        <family val="2"/>
      </rPr>
      <t>Financial investments at fair value through profit and loss</t>
    </r>
  </si>
  <si>
    <t>SR-PE-Feeder III KS</t>
  </si>
  <si>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</si>
  <si>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</si>
  <si>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</si>
  <si>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</si>
  <si>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b/>
        <sz val="9"/>
        <rFont val="Calibri"/>
        <family val="2"/>
      </rPr>
      <t>Total</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</si>
  <si>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</si>
  <si>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</si>
  <si>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</si>
  <si>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</si>
  <si>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</si>
  <si>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</si>
  <si>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</si>
  <si>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</si>
  <si>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</si>
  <si>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</si>
  <si>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</si>
  <si>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available for sale</t>
    </r>
  </si>
  <si>
    <t>Total</t>
  </si>
  <si>
    <r>
      <rPr>
        <sz val="9"/>
        <rFont val="Calibri"/>
        <family val="2"/>
      </rPr>
      <t>(Amounts in NOK million)</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</si>
  <si>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</si>
  <si>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</si>
  <si>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</si>
  <si>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</si>
  <si>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</si>
  <si>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</si>
  <si>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</si>
  <si>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</si>
  <si>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</si>
  <si>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</si>
  <si>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</si>
  <si>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</si>
  <si>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</si>
  <si>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</si>
  <si>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IRB default level - PD (EAD-weighted)</t>
  </si>
  <si>
    <t>Principal</t>
  </si>
  <si>
    <r>
      <rPr>
        <b/>
        <sz val="9"/>
        <rFont val="Calibri"/>
        <family val="2"/>
      </rPr>
      <t>Terms</t>
    </r>
  </si>
  <si>
    <r>
      <rPr>
        <b/>
        <sz val="9"/>
        <rFont val="Calibri"/>
        <family val="2"/>
      </rPr>
      <t>Maturity</t>
    </r>
  </si>
  <si>
    <t>Non-perpetual</t>
  </si>
  <si>
    <t>NOK 500</t>
  </si>
  <si>
    <r>
      <rPr>
        <b/>
        <sz val="9"/>
        <rFont val="Calibri"/>
        <family val="2"/>
      </rPr>
      <t>Total non-perpetual</t>
    </r>
  </si>
  <si>
    <t>Hybrid tier 1 bonds</t>
  </si>
  <si>
    <t>NOK 684</t>
  </si>
  <si>
    <t>NOK 116</t>
  </si>
  <si>
    <r>
      <rPr>
        <b/>
        <sz val="9"/>
        <rFont val="Calibri"/>
        <family val="2"/>
      </rPr>
      <t>Total hybrids</t>
    </r>
  </si>
  <si>
    <t>Total subordinated loan capital</t>
  </si>
  <si>
    <r>
      <rPr>
        <b/>
        <sz val="9"/>
        <rFont val="Calibri"/>
        <family val="2"/>
      </rPr>
      <t>Subsidiaries</t>
    </r>
  </si>
  <si>
    <t>Number of shares</t>
  </si>
  <si>
    <t>Book value</t>
  </si>
  <si>
    <t>Voting rights</t>
  </si>
  <si>
    <t>Consolidation method</t>
  </si>
  <si>
    <t>Wholly consolidated companies</t>
  </si>
  <si>
    <t>EiendomsMegler 1 SR-Eiendom AS</t>
  </si>
  <si>
    <t>SR-Forvaltning AS</t>
  </si>
  <si>
    <t>Rygir Industrier AS konsern</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</si>
  <si>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</si>
  <si>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</si>
  <si>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</si>
  <si>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</si>
  <si>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</si>
  <si>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</si>
  <si>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</si>
  <si>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</si>
  <si>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</si>
  <si>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</si>
  <si>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</si>
  <si>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</si>
  <si>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</si>
  <si>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</si>
  <si>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</si>
  <si>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Amounts in NOK million</t>
    </r>
  </si>
  <si>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</si>
  <si>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</si>
  <si>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</si>
  <si>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</si>
  <si>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</si>
  <si>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</si>
  <si>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</si>
  <si>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</si>
  <si>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</si>
  <si>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</si>
  <si>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</si>
  <si>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</si>
  <si>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</si>
  <si>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</si>
  <si>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</si>
  <si>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</si>
  <si>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</si>
  <si>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</si>
  <si>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</si>
  <si>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</si>
  <si>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</si>
  <si>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</si>
  <si>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</si>
  <si>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</si>
  <si>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</si>
  <si>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</si>
  <si>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</si>
  <si>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</si>
  <si>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</si>
  <si>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</si>
  <si>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</si>
  <si>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</si>
  <si>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</si>
  <si>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</si>
  <si>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</si>
  <si>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</si>
  <si>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</si>
  <si>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</si>
  <si>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</si>
  <si>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</si>
  <si>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</si>
  <si>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</si>
  <si>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</si>
  <si>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</si>
  <si>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</si>
  <si>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</si>
  <si>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</si>
  <si>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</si>
  <si>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</si>
  <si>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</si>
  <si>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</si>
  <si>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</si>
  <si>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</si>
  <si>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</si>
  <si>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</si>
  <si>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</si>
  <si>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</si>
  <si>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</si>
  <si>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</si>
  <si>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Other equity</t>
    </r>
  </si>
  <si>
    <r>
      <rPr>
        <b/>
        <sz val="9"/>
        <rFont val="Calibri"/>
        <family val="2"/>
      </rPr>
      <t>Total equity</t>
    </r>
  </si>
  <si>
    <r>
      <rPr>
        <b/>
        <sz val="9"/>
        <rFont val="Calibri"/>
        <family val="2"/>
      </rPr>
      <t>Total liabilities and equity</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</si>
  <si>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</si>
  <si>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</si>
  <si>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</si>
  <si>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</si>
  <si>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</si>
  <si>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</si>
  <si>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</si>
  <si>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</si>
  <si>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</si>
  <si>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</si>
  <si>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</si>
  <si>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</si>
  <si>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</si>
  <si>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</si>
  <si>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</si>
  <si>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</si>
  <si>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</si>
  <si>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</si>
  <si>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</si>
  <si>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</si>
  <si>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</si>
  <si>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</si>
  <si>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</si>
  <si>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</si>
  <si>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</si>
  <si>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</si>
  <si>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</si>
  <si>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</si>
  <si>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</si>
  <si>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</si>
  <si>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</si>
  <si>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</si>
  <si>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</si>
  <si>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</si>
  <si>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</si>
  <si>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</si>
  <si>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</si>
  <si>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</si>
  <si>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</si>
  <si>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</si>
  <si>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</si>
  <si>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</si>
  <si>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</si>
  <si>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</si>
  <si>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</si>
  <si>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</si>
  <si>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</si>
  <si>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</si>
  <si>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</si>
  <si>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</si>
  <si>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</si>
  <si>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</si>
  <si>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</si>
  <si>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</si>
  <si>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</si>
  <si>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</si>
  <si>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</si>
  <si>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</si>
  <si>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</si>
  <si>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</si>
  <si>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</si>
  <si>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</si>
  <si>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</si>
  <si>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</si>
  <si>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</si>
  <si>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</si>
  <si>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</si>
  <si>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</si>
  <si>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</si>
  <si>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</si>
  <si>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</si>
  <si>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</si>
  <si>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</si>
  <si>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</si>
  <si>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</si>
  <si>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</si>
  <si>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</si>
  <si>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</si>
  <si>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</si>
  <si>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</si>
  <si>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</si>
  <si>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</si>
  <si>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</si>
  <si>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</si>
  <si>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</si>
  <si>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</si>
  <si>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</si>
  <si>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</si>
  <si>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</si>
  <si>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</si>
  <si>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</si>
  <si>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</si>
  <si>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</si>
  <si>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</si>
  <si>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</si>
  <si>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</si>
  <si>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</si>
  <si>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</si>
  <si>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</si>
  <si>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</si>
  <si>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</si>
  <si>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</si>
  <si>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</si>
  <si>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</si>
  <si>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</si>
  <si>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</si>
  <si>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</si>
  <si>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</si>
  <si>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</si>
  <si>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</si>
  <si>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</si>
  <si>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</si>
  <si>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</si>
  <si>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</si>
  <si>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</si>
  <si>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</si>
  <si>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</si>
  <si>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</si>
  <si>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</si>
  <si>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</si>
  <si>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</si>
  <si>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</si>
  <si>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</si>
  <si>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</si>
  <si>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</si>
  <si>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</si>
  <si>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</si>
  <si>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</si>
  <si>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</si>
  <si>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</si>
  <si>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</si>
  <si>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</si>
  <si>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</si>
  <si>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</si>
  <si>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</si>
  <si>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</si>
  <si>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</si>
  <si>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</si>
  <si>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</si>
  <si>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</si>
  <si>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</si>
  <si>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</si>
  <si>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</si>
  <si>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</si>
  <si>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</si>
  <si>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</si>
  <si>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</si>
  <si>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</si>
  <si>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</si>
  <si>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</si>
  <si>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</si>
  <si>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</si>
  <si>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</si>
  <si>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</si>
  <si>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</si>
  <si>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</si>
  <si>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</si>
  <si>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</si>
  <si>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</si>
  <si>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</si>
  <si>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</si>
  <si>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</si>
  <si>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</si>
  <si>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</si>
  <si>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</si>
  <si>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</si>
  <si>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</si>
  <si>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</si>
  <si>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</si>
  <si>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</si>
  <si>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</si>
  <si>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</si>
  <si>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</si>
  <si>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</si>
  <si>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</si>
  <si>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</si>
  <si>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</si>
  <si>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</si>
  <si>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</si>
  <si>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</si>
  <si>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</si>
  <si>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</si>
  <si>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</si>
  <si>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</si>
  <si>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</si>
  <si>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</si>
  <si>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</si>
  <si>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</si>
  <si>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</si>
  <si>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</si>
  <si>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</si>
  <si>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</si>
  <si>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</si>
  <si>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</si>
  <si>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</si>
  <si>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</si>
  <si>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</si>
  <si>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</si>
  <si>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</si>
  <si>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</si>
  <si>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</si>
  <si>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</si>
  <si>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</si>
  <si>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</si>
  <si>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</si>
  <si>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</si>
  <si>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</si>
  <si>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</si>
  <si>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</si>
  <si>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</si>
  <si>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</si>
  <si>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</si>
  <si>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</si>
  <si>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</si>
  <si>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</si>
  <si>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</si>
  <si>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</si>
  <si>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</si>
  <si>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</si>
  <si>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</si>
  <si>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</si>
  <si>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</si>
  <si>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</si>
  <si>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</si>
  <si>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</si>
  <si>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sz val="9"/>
        <rFont val="Calibri"/>
        <family val="2"/>
      </rPr>
      <t>Unique identification code (e.g. CUSIP, ISIN or Bloomberg's identification code for private placements)</t>
    </r>
  </si>
  <si>
    <r>
      <rPr>
        <sz val="9"/>
        <rFont val="Calibri"/>
        <family val="2"/>
      </rPr>
      <t>NO0010713746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</si>
  <si>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</si>
  <si>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</si>
  <si>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</si>
  <si>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</si>
  <si>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</si>
  <si>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</si>
  <si>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</si>
  <si>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</si>
  <si>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</si>
  <si>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</si>
  <si>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</si>
  <si>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</si>
  <si>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</si>
  <si>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</si>
  <si>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</si>
  <si>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116 million</t>
    </r>
  </si>
  <si>
    <r>
      <rPr>
        <sz val="9"/>
        <rFont val="Calibri"/>
        <family val="2"/>
      </rPr>
      <t>Instrument's nominal value</t>
    </r>
  </si>
  <si>
    <r>
      <rPr>
        <sz val="9"/>
        <rFont val="Calibri"/>
        <family val="2"/>
      </rPr>
      <t>NOK 684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</si>
  <si>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</si>
  <si>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</si>
  <si>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</si>
  <si>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</si>
  <si>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</si>
  <si>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</si>
  <si>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</si>
  <si>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</si>
  <si>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</si>
  <si>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</si>
  <si>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</si>
  <si>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</si>
  <si>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</si>
  <si>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</si>
  <si>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</si>
  <si>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</si>
  <si>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</si>
  <si>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</si>
  <si>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</si>
  <si>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</si>
  <si>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</si>
  <si>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</si>
  <si>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</si>
  <si>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</si>
  <si>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</si>
  <si>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</si>
  <si>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</si>
  <si>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</si>
  <si>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</si>
  <si>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</si>
  <si>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</si>
  <si>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</si>
  <si>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</si>
  <si>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</si>
  <si>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</si>
  <si>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</si>
  <si>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</si>
  <si>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</si>
  <si>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</si>
  <si>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</si>
  <si>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b/>
        <i/>
        <sz val="9"/>
        <rFont val="Calibri"/>
        <family val="2"/>
      </rPr>
      <t>Conversion/write-downs</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</si>
  <si>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</si>
  <si>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</si>
  <si>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</si>
  <si>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</si>
  <si>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</si>
  <si>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</si>
  <si>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</si>
  <si>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</si>
  <si>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</si>
  <si>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</si>
  <si>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If write-down, full or partial</t>
    </r>
  </si>
  <si>
    <r>
      <rPr>
        <sz val="9"/>
        <rFont val="Calibri"/>
        <family val="2"/>
      </rPr>
      <t>Full or partial</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</si>
  <si>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</si>
  <si>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</si>
  <si>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</si>
  <si>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</si>
  <si>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</si>
  <si>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</si>
  <si>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</si>
  <si>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</si>
  <si>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</si>
  <si>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</si>
  <si>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sz val="9"/>
        <rFont val="Calibri"/>
        <family val="2"/>
      </rPr>
      <t>Proportion of operational risk consolidated company</t>
    </r>
  </si>
  <si>
    <r>
      <rPr>
        <b/>
        <sz val="9"/>
        <rFont val="Calibri"/>
        <family val="2"/>
      </rPr>
      <t>Commitments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</si>
  <si>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</si>
  <si>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</si>
  <si>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</si>
  <si>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</si>
  <si>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</si>
  <si>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</si>
  <si>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</si>
  <si>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</si>
  <si>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</si>
  <si>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</si>
  <si>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t xml:space="preserve">2)  </t>
    </r>
    <r>
      <rPr>
        <sz val="9"/>
        <rFont val="Calibri"/>
        <family val="2"/>
      </rPr>
      <t>SpareBank 1 SR-Bank's share</t>
    </r>
  </si>
  <si>
    <t>Method of consolidation is the same for accounting purposes and capital adequacy purposes.</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</si>
  <si>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</si>
  <si>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</si>
  <si>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</si>
  <si>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</si>
  <si>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</si>
  <si>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</si>
  <si>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</si>
  <si>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</si>
  <si>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</si>
  <si>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</si>
  <si>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</si>
  <si>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</si>
  <si>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</si>
  <si>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remaining maturity</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</si>
  <si>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</si>
  <si>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</si>
  <si>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</si>
  <si>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</si>
  <si>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</si>
  <si>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</si>
  <si>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</si>
  <si>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</si>
  <si>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</si>
  <si>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</si>
  <si>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</si>
  <si>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</si>
  <si>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</si>
  <si>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</si>
  <si>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</si>
  <si>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</si>
  <si>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 xml:space="preserve">Total </t>
  </si>
  <si>
    <t>Regnskapshuset SR AS</t>
  </si>
  <si>
    <t>SR-Boligkreditt AS</t>
  </si>
  <si>
    <t>Deduction in expected losses IRB less loss provisions</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</si>
  <si>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</si>
  <si>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</si>
  <si>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</si>
  <si>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</si>
  <si>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Tier 2</t>
  </si>
  <si>
    <t>no</t>
  </si>
  <si>
    <t>N/A</t>
  </si>
  <si>
    <t>NO0010703879</t>
  </si>
  <si>
    <t xml:space="preserve"> Tier 1</t>
  </si>
  <si>
    <t>Tier 1</t>
  </si>
  <si>
    <t>25.02.2019
 Regulatory call
 Call price 100</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</si>
  <si>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</si>
  <si>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</si>
  <si>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</si>
  <si>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</si>
  <si>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</si>
  <si>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</si>
  <si>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</si>
  <si>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1)</t>
  </si>
  <si>
    <t>SR-Boligkreditt</t>
  </si>
  <si>
    <t>SpareBank 1 Boligkreditt</t>
  </si>
  <si>
    <t>NO0010704109</t>
  </si>
  <si>
    <t>Tier  1</t>
  </si>
  <si>
    <t>not cumulative</t>
  </si>
  <si>
    <t>Non-convertible</t>
  </si>
  <si>
    <t>NO0010745920</t>
  </si>
  <si>
    <t>Variable</t>
  </si>
  <si>
    <t>NO0010746191</t>
  </si>
  <si>
    <t xml:space="preserve">Minimum regulatory capital requirements for operational risk </t>
  </si>
  <si>
    <t>Subordinated loan capital and hybrid Tier 1 bonds</t>
  </si>
  <si>
    <t>Commitment amount for each type of commitment, divided into geographic areas before deductions for write-downs</t>
  </si>
  <si>
    <t>Commitment amount for each type of commitment, broken down by sectors before deductions for write-downs.</t>
  </si>
  <si>
    <t>Commitment amount for each type of commitment broken down by remaining maturity</t>
  </si>
  <si>
    <t>Reconciliation of changes in changes in value and write-downs respectively for commitments with impairment</t>
  </si>
  <si>
    <t>Total commitment amount and percentage secured by mortgage, broken down by commitment categories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</si>
  <si>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</si>
  <si>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</si>
  <si>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</si>
  <si>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</si>
  <si>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Subsidiaries using the standard method</t>
  </si>
  <si>
    <t xml:space="preserve">Subsidiaries using the IRB method  </t>
  </si>
  <si>
    <t xml:space="preserve">Credit risk  and counterparty credit risk </t>
  </si>
  <si>
    <t>Covered bonds</t>
  </si>
  <si>
    <t>Equity positions</t>
  </si>
  <si>
    <t>EUR 50</t>
  </si>
  <si>
    <t>9.35 % p.a. until 09/12/2019, then 3 month Nibor + 5.75 % p.a.</t>
  </si>
  <si>
    <t xml:space="preserve">Total other mass market </t>
  </si>
  <si>
    <t xml:space="preserve">IRB default level - PD (unweighted) </t>
  </si>
  <si>
    <t>Total mass market with mortgage on real estate</t>
  </si>
  <si>
    <t xml:space="preserve"> Loss given default for defaulted loans – LGD (unweighted)</t>
  </si>
  <si>
    <t xml:space="preserve"> Loss given default for defaulted loans – LGD (EAD-weighted)</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</si>
  <si>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</si>
  <si>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</si>
  <si>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</si>
  <si>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</si>
  <si>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Value
31/12/2015</t>
  </si>
  <si>
    <t>Visa Norge IFS</t>
  </si>
  <si>
    <t>Total strategic investments available for sale</t>
  </si>
  <si>
    <t xml:space="preserve"> Composition of primary capital</t>
  </si>
  <si>
    <t>Interim result</t>
  </si>
  <si>
    <t xml:space="preserve">Unweighted Tier 1 capital </t>
  </si>
  <si>
    <t>XS1334772255</t>
  </si>
  <si>
    <t>EUR 50 million</t>
  </si>
  <si>
    <t>4.00 % until 21.12.17, thereafter 6-month EURIBOR + 1.725 %</t>
  </si>
  <si>
    <t>mandatory</t>
  </si>
  <si>
    <t>cumulative</t>
  </si>
  <si>
    <r>
      <t xml:space="preserve">SpareBank 1 SR-Bank ASA owns 24.2 % of BN Bank </t>
    </r>
    <r>
      <rPr>
        <b/>
        <vertAlign val="superscript"/>
        <sz val="9"/>
        <rFont val="Calibri"/>
        <family val="2"/>
        <scheme val="minor"/>
      </rPr>
      <t>1)</t>
    </r>
  </si>
  <si>
    <t>1) The ownership in BN Bank includes indirect holdings.</t>
  </si>
  <si>
    <t>1) The ownership in SpareBank 1 Boligkreditt includes indirect holdings.</t>
  </si>
  <si>
    <t>1) Book value of the shares in the respective companies including indirect holdings is replaced by SpareBank 1 SR-Bank's share of the companies' items on the balance sheet.</t>
  </si>
  <si>
    <t>NO0010767643</t>
  </si>
  <si>
    <t>3-month NIBOR+310</t>
  </si>
  <si>
    <t>3-month NIBOR+225</t>
  </si>
  <si>
    <t>3-month NIBOR+360</t>
  </si>
  <si>
    <t>Proportionate consolidation is carried out for the group's capital adequacy.</t>
  </si>
  <si>
    <t>SFTs: Exposure according to CRR 429 (5) and 429 (8)</t>
  </si>
  <si>
    <t>SFTs: Add-on for counterparty credit risk according to CRR 429b (1)</t>
  </si>
  <si>
    <t>Derogation for SFTs: Add-on according to CRR 429b (4) and 222</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</si>
  <si>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</si>
  <si>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</si>
  <si>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</si>
  <si>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</si>
  <si>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</si>
  <si>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</si>
  <si>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</si>
  <si>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</si>
  <si>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</si>
  <si>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</si>
  <si>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</si>
  <si>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</si>
  <si>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</si>
  <si>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</si>
  <si>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</si>
  <si>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</si>
  <si>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</si>
  <si>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</si>
  <si>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</si>
  <si>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</si>
  <si>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</si>
  <si>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</si>
  <si>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</si>
  <si>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</si>
  <si>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</si>
  <si>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</si>
  <si>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</si>
  <si>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</si>
  <si>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</si>
  <si>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</si>
  <si>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</si>
  <si>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</si>
  <si>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</si>
  <si>
    <t>Net group accounts currency</t>
  </si>
  <si>
    <t xml:space="preserve">Observed </t>
  </si>
  <si>
    <t>Average</t>
  </si>
  <si>
    <t xml:space="preserve">Predicted </t>
  </si>
  <si>
    <t>Year</t>
  </si>
  <si>
    <t>IRB default level - PD per default class (unweighted)</t>
  </si>
  <si>
    <t>Value
31/12/2016</t>
  </si>
  <si>
    <t>Change in value 
in 2016 (%)</t>
  </si>
  <si>
    <t>HitecVision Asset Solutions LP</t>
  </si>
  <si>
    <t>Shares and other interests are either classified at fair value through profit and loss or as available for sale.</t>
  </si>
  <si>
    <t xml:space="preserve"> Changes in fair value after the opening balance are recognised as income from financial investments.  </t>
  </si>
  <si>
    <t>Strategic investments at fair value through profit and loss*</t>
  </si>
  <si>
    <t xml:space="preserve">IRB expected losses (EL) compared to actual net recognised losses  </t>
  </si>
  <si>
    <t>Mass market in total</t>
  </si>
  <si>
    <t>Investments in associated companies</t>
  </si>
  <si>
    <t>Investments in associated companies are accounted for according to the equity method in the Group and according to the acquisition method in the parent bank.</t>
  </si>
  <si>
    <t xml:space="preserve">The investments are treated identically for the purposes of determining the capital adequacy ratio except for the Group's investments in </t>
  </si>
  <si>
    <t xml:space="preserve">*SpareBank 1 SR-Bank has found that the current categorization of enterprises means that the bank has a share of specialized enterprises which are significantly higher than other comparable banks. </t>
  </si>
  <si>
    <t xml:space="preserve">If an enterprise is categorized as specialized or not has under current regulations no effect on the capital requirement. </t>
  </si>
  <si>
    <t>The bank's current categorization of specialised enterprises is exclusively made on the basis of the entity's business code, without involving an explicit assessment of whether the terms of the Capital Requirements § 9-1 third paragraph are met.</t>
  </si>
  <si>
    <t xml:space="preserve">If one or more of the conditions are not met, the commitment cannot be categorised as a specialised enterprise. </t>
  </si>
  <si>
    <t>The Bank has therefore initiated a work to bring categorisation in the direction of current market practices and provisions of the regulations.</t>
  </si>
  <si>
    <t>Totalt</t>
  </si>
  <si>
    <t>Herav: Verdipapiriserings-engasjementer</t>
  </si>
  <si>
    <t>Herav: Engasjementer i handelsporteføljen</t>
  </si>
  <si>
    <t>Herav: Generelle kredittengasjementer</t>
  </si>
  <si>
    <t>Engasjementsbeløp for IRB</t>
  </si>
  <si>
    <t>Engasjementsbeløp for SA</t>
  </si>
  <si>
    <t>Verdien av engasjementer i handelsporteføljen for interne modeller</t>
  </si>
  <si>
    <t>Summen av lange og korte posisjoner i handelsporteføljen</t>
  </si>
  <si>
    <t>Engasjements-beløp for IRB</t>
  </si>
  <si>
    <t>Engasjements-beløp for SA</t>
  </si>
  <si>
    <t>Table 1: Geographical distribution of relevant credit exposures</t>
  </si>
  <si>
    <t xml:space="preserve">Norway </t>
  </si>
  <si>
    <t>General credit commitments</t>
  </si>
  <si>
    <t>Securitisation commitments</t>
  </si>
  <si>
    <t>Capital requirements</t>
  </si>
  <si>
    <t>Weigts for capital requirement</t>
  </si>
  <si>
    <t>The Groups overall credit exposure to overseas accounts for less than 2% of the total exposure. According to Commission Regulation 115/2014, these foreign commitments are assigned to Norway.</t>
  </si>
  <si>
    <t>Table 2: Enterprise specific countercyclical capital buffer</t>
  </si>
  <si>
    <t>Total basis for calculation</t>
  </si>
  <si>
    <t>Enterprise spesific countercyclical capital buffer ratio</t>
  </si>
  <si>
    <t xml:space="preserve">Requirements for countercyclical capital buffer </t>
  </si>
  <si>
    <t xml:space="preserve">Public disclosure of information about SpareBank 1 SR-Banks compliance with the requirements for countercyclical capital buffer </t>
  </si>
  <si>
    <r>
      <t xml:space="preserve">SpareBank 1  Boligkreditt AS </t>
    </r>
    <r>
      <rPr>
        <vertAlign val="superscript"/>
        <sz val="9"/>
        <rFont val="Calibri"/>
        <family val="2"/>
        <scheme val="minor"/>
      </rPr>
      <t>1)</t>
    </r>
  </si>
  <si>
    <r>
      <t xml:space="preserve">BN Bank ASA </t>
    </r>
    <r>
      <rPr>
        <vertAlign val="superscript"/>
        <sz val="9"/>
        <rFont val="Calibri"/>
        <family val="2"/>
        <scheme val="minor"/>
      </rPr>
      <t>1)</t>
    </r>
  </si>
  <si>
    <t>SpareBank 1 Kredittkort AS</t>
  </si>
  <si>
    <t>3-month NIBOR+450</t>
  </si>
  <si>
    <t>Norwegian law</t>
  </si>
  <si>
    <t>SpareBank 1 SR-Bank ASA's share of BN Bank</t>
  </si>
  <si>
    <t xml:space="preserve">SpareBank 1 SR-Bank ASA's share of SpareBank 1 Kredittkort </t>
  </si>
  <si>
    <t>2) In some of the affiliated companies, reallocation based on sold lending is carried out at year-end, which means that the ownership changes as of 31 December. The book value of these companies</t>
  </si>
  <si>
    <t>Hybrid capital</t>
  </si>
  <si>
    <t>Hybrid capital not to be included in core (Tier 1) capital</t>
  </si>
  <si>
    <t xml:space="preserve">Hybrid capital   </t>
  </si>
  <si>
    <t>NO0010792476</t>
  </si>
  <si>
    <t>NOK 625 million</t>
  </si>
  <si>
    <t>3-month NIBOR + 1.52%</t>
  </si>
  <si>
    <t>NO0010799323</t>
  </si>
  <si>
    <t>NOK 150 million</t>
  </si>
  <si>
    <t>3-month NIBOR + 3.20%</t>
  </si>
  <si>
    <t>Within the maximum amount of disposal according to the CRDIV / CRR Regulations Section 6</t>
  </si>
  <si>
    <t>Hybrid capital qualifying as other approved core (Tier 1) capital</t>
  </si>
  <si>
    <t>Countercyclical capital buffer requirement</t>
  </si>
  <si>
    <t>Commitments in the trading portfolio</t>
  </si>
  <si>
    <t>Specialised enterprises*</t>
  </si>
  <si>
    <t>SpareBank1 SR-Bank ASA</t>
  </si>
  <si>
    <t>NO0010802382</t>
  </si>
  <si>
    <t>3-month NIBOR + 1.45%</t>
  </si>
  <si>
    <t xml:space="preserve">Of which tier 1 capital instruments that qualify as other approved tier 1 capital  </t>
  </si>
  <si>
    <t>Of which hybrid capital that qualify as other approved tier 1 capital</t>
  </si>
  <si>
    <t>As at 31/12/2017</t>
  </si>
  <si>
    <t>31/12/2017</t>
  </si>
  <si>
    <t xml:space="preserve">SpareBank 1 Boligkreditt AS, SpareBank 1 Næringskreditt AS, BN Bank AS and SpareBank 1 Kredittkort AS. </t>
  </si>
  <si>
    <t>Capital adequacy percentage 31/12/2017</t>
  </si>
  <si>
    <t xml:space="preserve"> 31/12/2017</t>
  </si>
  <si>
    <t>SpareBank 1 Betaling</t>
  </si>
  <si>
    <t>Visa</t>
  </si>
  <si>
    <t>Other financial institutions</t>
  </si>
  <si>
    <t xml:space="preserve">The common equity Tier capital requirement consists of the common capital requirement of 4.5%, conservation buffer of 2.5%, systemic risk buffer of 3.0% and countercyclical buffer of 2.0%.  </t>
  </si>
  <si>
    <t xml:space="preserve">In addition, the Norwegian FSA has established an individual Pillar 2 requirement of 2.0%. </t>
  </si>
  <si>
    <t>Local and regional governments, public authorities</t>
  </si>
  <si>
    <t>NOK 300</t>
  </si>
  <si>
    <t>NOK 625</t>
  </si>
  <si>
    <t>3 month Nibor + 4.75 % p.a. untiltil 09/12/2019, then Nibor + 5.75 % p.a.</t>
  </si>
  <si>
    <t>2007-2016</t>
  </si>
  <si>
    <t xml:space="preserve">LGD validation for fiscal year 2017 was not completed on reporting date. </t>
  </si>
  <si>
    <t>Internally estimated unweighted LGD for defaulted loans on mass market with mortgage on real estate (without regulatory minimums) was 12.1% in 2016 and 13.4% in the years 2007-2016.</t>
  </si>
  <si>
    <t>Internally estimated EAD-weighted LGD for defaulted loans on mass market with mortgage on real estate (without regulatory minimums) was 12.8% in 2016 and 14.4% in the years 2007-2016.</t>
  </si>
  <si>
    <t>Value
31/12/2017</t>
  </si>
  <si>
    <t>Change in value 
in 2017 (%)</t>
  </si>
  <si>
    <t>Optimarin AS</t>
  </si>
  <si>
    <t>Monner AS</t>
  </si>
  <si>
    <t>Offshore Merchant Partners Asset Yield Fund LP</t>
  </si>
  <si>
    <t>SR PE Feeder IV AS</t>
  </si>
  <si>
    <t>SpareBank 1 Markets</t>
  </si>
  <si>
    <t>Other strategic investments</t>
  </si>
  <si>
    <t>The Group's framework define quantitative targets for maximum potential loss by a parallel shift in interest rates of one percentage point.</t>
  </si>
  <si>
    <t>The total amount is NOK 85 million divided between NOK 50 million and NOK 35 million on the total balance of Treasury and SR-Bank Markets, respectively.</t>
  </si>
  <si>
    <t>The commercial risk is quantified and monitored continuously.</t>
  </si>
  <si>
    <t>Ref. section 24</t>
  </si>
  <si>
    <t>NO0010811318</t>
  </si>
  <si>
    <t>Yes</t>
  </si>
  <si>
    <t>Convertible or non-convertible</t>
  </si>
  <si>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 Currently: 5% tier 1 capital ratio and 8% capital ratio stipulated in the Calculation Regulations</t>
  </si>
  <si>
    <t>Current minimum requirements. 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</si>
  <si>
    <t>Current minimum requirement. 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</si>
  <si>
    <r>
      <t xml:space="preserve">                                                                                                                                                                                                                     SpareBank 1 SR-Bank ASA owns 9.5 % of SpareBank 1 Boligkreditt </t>
    </r>
    <r>
      <rPr>
        <b/>
        <vertAlign val="superscript"/>
        <sz val="9"/>
        <rFont val="Calibri"/>
        <family val="2"/>
        <scheme val="minor"/>
      </rPr>
      <t>1)</t>
    </r>
  </si>
  <si>
    <t xml:space="preserve">is based on the share of profit in 2017, and this share of profit is used for dividend payments. </t>
  </si>
  <si>
    <t>New categorization will be implemented together with adaptations to the new Basel Standard.</t>
  </si>
  <si>
    <t>Subordinated loan capital and hybrid Tier 1 bonds (hybrids) in foreign currencies are included in the Group's total currency position so that there is no currency risk associated with the loans.</t>
  </si>
  <si>
    <t>Capitalised costs associated with borrowing are reflected in the calculation of amortised cost.</t>
  </si>
  <si>
    <t>FinStart Nordic AS</t>
  </si>
  <si>
    <t xml:space="preserve">FinStart Nordic AS </t>
  </si>
  <si>
    <r>
      <t xml:space="preserve">Ownership percentage </t>
    </r>
    <r>
      <rPr>
        <vertAlign val="superscript"/>
        <sz val="9"/>
        <rFont val="Calibri"/>
        <family val="2"/>
      </rPr>
      <t>1)</t>
    </r>
    <r>
      <rPr>
        <sz val="9"/>
        <rFont val="Calibri"/>
        <family val="2"/>
      </rPr>
      <t xml:space="preserve">  31/12/2017</t>
    </r>
  </si>
  <si>
    <r>
      <t>Capital requirements</t>
    </r>
    <r>
      <rPr>
        <vertAlign val="superscript"/>
        <sz val="9"/>
        <rFont val="Calibri"/>
        <family val="2"/>
      </rPr>
      <t>2)</t>
    </r>
    <r>
      <rPr>
        <sz val="9"/>
        <rFont val="Calibri"/>
        <family val="2"/>
      </rPr>
      <t xml:space="preserve"> 31/12/2017</t>
    </r>
  </si>
  <si>
    <r>
      <t xml:space="preserve">1)  </t>
    </r>
    <r>
      <rPr>
        <sz val="9"/>
        <rFont val="Calibri"/>
        <family val="2"/>
      </rPr>
      <t>Including indirect assets, as of Q1 2018, we only have indirect holdings in BN Bank.</t>
    </r>
  </si>
  <si>
    <t>SpareBank 1 Kredittkort</t>
  </si>
  <si>
    <t>NOK 472 million</t>
  </si>
  <si>
    <t>NOK 700 million</t>
  </si>
  <si>
    <t>3)</t>
  </si>
  <si>
    <t xml:space="preserve">3) BN Bank performs a proportionate consolidation of the companies SB1 Boligkreditt and SB1 Kredittkort in its capital adequacy. BN Bank uses the cost method for accounting purposes. </t>
  </si>
  <si>
    <t>3-month NIBOR + 2.10%</t>
  </si>
  <si>
    <t>3-month NIBOR + 3.75%</t>
  </si>
  <si>
    <t>Countercyclical buffer 2 %</t>
  </si>
  <si>
    <t>SpareBank 1 Næringskreditt</t>
  </si>
  <si>
    <r>
      <t>SpareBank 1 Kredittkort</t>
    </r>
    <r>
      <rPr>
        <b/>
        <vertAlign val="superscript"/>
        <sz val="9"/>
        <rFont val="Calibri"/>
        <family val="2"/>
        <scheme val="minor"/>
      </rPr>
      <t xml:space="preserve"> 1)</t>
    </r>
  </si>
  <si>
    <r>
      <t xml:space="preserve">1) </t>
    </r>
    <r>
      <rPr>
        <sz val="9"/>
        <rFont val="Calibri"/>
        <family val="2"/>
      </rPr>
      <t xml:space="preserve">SpareBank 1 SR-Bank group uses the standardised approach.  Other companies use the basic approach. </t>
    </r>
  </si>
  <si>
    <t>Bjergsted Terrasse AS</t>
  </si>
  <si>
    <t>Deduction for significant investments in other financial institutions</t>
  </si>
  <si>
    <t>Deduction for non-material investments in other financial institutions</t>
  </si>
  <si>
    <t>Stage 3</t>
  </si>
  <si>
    <t>According to IFRS 9</t>
  </si>
  <si>
    <t>According to IAS39</t>
  </si>
  <si>
    <t>NOK 300 million</t>
  </si>
  <si>
    <t>21.09.20128</t>
  </si>
  <si>
    <t>As at 31/12/2018</t>
  </si>
  <si>
    <t>31/12/2018</t>
  </si>
  <si>
    <r>
      <t xml:space="preserve">Ownership percentage </t>
    </r>
    <r>
      <rPr>
        <b/>
        <vertAlign val="superscript"/>
        <sz val="9"/>
        <rFont val="Calibri"/>
        <family val="2"/>
      </rPr>
      <t>1)</t>
    </r>
    <r>
      <rPr>
        <b/>
        <sz val="9"/>
        <rFont val="Calibri"/>
        <family val="2"/>
      </rPr>
      <t xml:space="preserve">  31/12/2018 </t>
    </r>
  </si>
  <si>
    <r>
      <t xml:space="preserve">Capital requirements </t>
    </r>
    <r>
      <rPr>
        <b/>
        <vertAlign val="superscript"/>
        <sz val="9"/>
        <rFont val="Calibri"/>
        <family val="2"/>
      </rPr>
      <t>2)</t>
    </r>
    <r>
      <rPr>
        <b/>
        <sz val="9"/>
        <rFont val="Calibri"/>
        <family val="2"/>
      </rPr>
      <t xml:space="preserve"> 31/12/2018</t>
    </r>
  </si>
  <si>
    <t>Capital adequacy percentage 31/12/2018</t>
  </si>
  <si>
    <t xml:space="preserve"> 31/12/2018</t>
  </si>
  <si>
    <t xml:space="preserve">Total minimum common equity Tier 1 capital ratio requirement, including countercyclical capital buffer and Pilar 2 premiums, was 14.0% per 31/12/2018 for SpareBank 1 SR Bank. </t>
  </si>
  <si>
    <t>NOK 700</t>
  </si>
  <si>
    <t>Of a total of NOK 2 951 million in subordinated loan capital, NOK 798 million counts as core (Tier 1) capital and NOK 2 097 million as non-perpetual subordinated capital.</t>
  </si>
  <si>
    <t>Write-down of financial commitments</t>
  </si>
  <si>
    <t>Agriculture/forestry</t>
  </si>
  <si>
    <t>Fisheries/fish farming</t>
  </si>
  <si>
    <t>Mining operations and extraction</t>
  </si>
  <si>
    <t>Industry</t>
  </si>
  <si>
    <t>Power and water supply/building and construction</t>
  </si>
  <si>
    <t>Wholesale and retail trade, hotels and restaurants</t>
  </si>
  <si>
    <t>Overseas shipping, pipeline transport and other transport</t>
  </si>
  <si>
    <t>Property management</t>
  </si>
  <si>
    <t>Service sector</t>
  </si>
  <si>
    <t>Public sector and financial services</t>
  </si>
  <si>
    <t>Not allocated (added value fixed interest lending)</t>
  </si>
  <si>
    <t>Energy, oil and gas</t>
  </si>
  <si>
    <t>Shipping and other transport</t>
  </si>
  <si>
    <t>Building and construction</t>
  </si>
  <si>
    <t>Power and water supply</t>
  </si>
  <si>
    <t>31/12/2018 (According to IFRS 9)</t>
  </si>
  <si>
    <t>31/12/2017 (According to IAS 39)</t>
  </si>
  <si>
    <t>Stage 1</t>
  </si>
  <si>
    <t>Stage 2</t>
  </si>
  <si>
    <t>Real estate</t>
  </si>
  <si>
    <t>Total losses</t>
  </si>
  <si>
    <t>Balance 01/01/2018</t>
  </si>
  <si>
    <t>Changes 01/01 - 31/12/2018</t>
  </si>
  <si>
    <t xml:space="preserve">Transfered to (from) Stage 1 </t>
  </si>
  <si>
    <t>Transfered to (from) Stage 2</t>
  </si>
  <si>
    <t>Transfered to (from) Stage 3</t>
  </si>
  <si>
    <t>Net new measurement of write-downs</t>
  </si>
  <si>
    <t>New issued or purchased loans</t>
  </si>
  <si>
    <t>Deducted loans</t>
  </si>
  <si>
    <t>Changes without dectuction</t>
  </si>
  <si>
    <t>Actual losses</t>
  </si>
  <si>
    <t>Write-downs on loans and financial commitments</t>
  </si>
  <si>
    <t>Recorded losses already written down</t>
  </si>
  <si>
    <t>Changes in model/risk-parameters</t>
  </si>
  <si>
    <t>Other changes</t>
  </si>
  <si>
    <t>Balance 31/12/2018</t>
  </si>
  <si>
    <t>2018 (IFRS 9)</t>
  </si>
  <si>
    <t>Reconciliation of changes in value changes and write-downs</t>
  </si>
  <si>
    <t>Total 
31/12/2018</t>
  </si>
  <si>
    <t>Change in write-downs on loans</t>
  </si>
  <si>
    <t>Change in write-downs on financial commitments</t>
  </si>
  <si>
    <t>Write-downs by amortized cost - Corporates</t>
  </si>
  <si>
    <t>Write-downs by amortized cost - Retail</t>
  </si>
  <si>
    <t>RWA</t>
  </si>
  <si>
    <t xml:space="preserve">I </t>
  </si>
  <si>
    <t>Subtotal</t>
  </si>
  <si>
    <t>Total (all portfolios)</t>
  </si>
  <si>
    <t>Fair value loans</t>
  </si>
  <si>
    <t>Total write-downs on loans and financial commitments</t>
  </si>
  <si>
    <t>Of which</t>
  </si>
  <si>
    <t>Write-downs on loans</t>
  </si>
  <si>
    <t>Financial commitments - write-downs on guarantees, unused credit and commited loans</t>
  </si>
  <si>
    <t>Credit quality for exposures using IRB</t>
  </si>
  <si>
    <t>SME</t>
  </si>
  <si>
    <t>Other corporates</t>
  </si>
  <si>
    <t>Retail SME</t>
  </si>
  <si>
    <t>Retail pledged real estate</t>
  </si>
  <si>
    <t>Other retail</t>
  </si>
  <si>
    <t>Risk grade</t>
  </si>
  <si>
    <t>On balance - gross commitment amount</t>
  </si>
  <si>
    <t>Off balance - gross commitment amount</t>
  </si>
  <si>
    <t>Weighted average PD</t>
  </si>
  <si>
    <t>Weighted average LGD</t>
  </si>
  <si>
    <t>Average riskweight</t>
  </si>
  <si>
    <t>Expected loss</t>
  </si>
  <si>
    <t>2008-2018</t>
  </si>
  <si>
    <t>Value
31/12/2018</t>
  </si>
  <si>
    <t>Change in value 
in 2018 (%)</t>
  </si>
  <si>
    <t>HitecVision Private Equity IV LP</t>
  </si>
  <si>
    <t>Boost AI AS</t>
  </si>
  <si>
    <t>Value
2018</t>
  </si>
  <si>
    <t>Value
 2017</t>
  </si>
  <si>
    <r>
      <t xml:space="preserve">Risk weighted assets  2018 </t>
    </r>
    <r>
      <rPr>
        <b/>
        <vertAlign val="superscript"/>
        <sz val="9"/>
        <rFont val="Calibri"/>
        <family val="2"/>
      </rPr>
      <t>1)</t>
    </r>
  </si>
  <si>
    <r>
      <t xml:space="preserve">Risk weighted assets  2017 </t>
    </r>
    <r>
      <rPr>
        <vertAlign val="superscript"/>
        <sz val="9"/>
        <rFont val="Calibri"/>
        <family val="2"/>
      </rPr>
      <t>1)</t>
    </r>
  </si>
  <si>
    <t>NOK 682 million</t>
  </si>
  <si>
    <t>NO0010832421</t>
  </si>
  <si>
    <t>NO0010833486</t>
  </si>
  <si>
    <t>NOK 400 million</t>
  </si>
  <si>
    <t>3-month NIBOR + 3.50%</t>
  </si>
  <si>
    <t>BN Bank ASA</t>
  </si>
  <si>
    <t>NO0010834930</t>
  </si>
  <si>
    <t>Delkonsolidert nivå</t>
  </si>
  <si>
    <t>25.10.2023
Regulatory call
Call price 100</t>
  </si>
  <si>
    <t>3-month NIBOR + 3.75 %</t>
  </si>
  <si>
    <t>Below 5,125 percent tier 1 capital ratio. Finanstilsynet may also instruct write-downs.</t>
  </si>
  <si>
    <t>NO0010826696</t>
  </si>
  <si>
    <t>NO0010835408</t>
  </si>
  <si>
    <t>NO0010833908</t>
  </si>
  <si>
    <t>3mN +153</t>
  </si>
  <si>
    <t>3mN +167</t>
  </si>
  <si>
    <t>3mN +180</t>
  </si>
  <si>
    <t xml:space="preserve"> SpareBank 1 SR-Bank ASA Balance sheet after financial statements 31/12/2018</t>
  </si>
  <si>
    <t>SpareBank 1 SR-Bank ASA Balance sheet after capital ratio 31/12/2018</t>
  </si>
  <si>
    <t>Standard table for public disclosure of information about SpareBank 1 SR-Banks compliance with the requirements for countercyclical capital buffer as per 31/12/2018</t>
  </si>
  <si>
    <t>3 mnd Nibor + 1.45 % p.a.</t>
  </si>
  <si>
    <t>3 mnd Nibor + 1.52 % p.a.</t>
  </si>
  <si>
    <t>3 mnd Nibor + 1.80 % p.a.</t>
  </si>
  <si>
    <t>6 mnd Euribor + 1.725 % p.a.</t>
  </si>
  <si>
    <t xml:space="preserve">Other financial investments </t>
  </si>
  <si>
    <t xml:space="preserve"> The effect on earnings of a positive parallel shift in the yield curve of one percentage point at the end of the last two years </t>
  </si>
  <si>
    <t>Updated for 4th quarter 2018</t>
  </si>
  <si>
    <t>The actual changes in value for the individual commitment category and development from previous periods (IRB)</t>
  </si>
  <si>
    <t>Capitalised write-downs on loans and financial liabilities, broken down by geographical area</t>
  </si>
  <si>
    <t>Capitalised write-downs on loans and financial liabilities</t>
  </si>
  <si>
    <t>Capitalised write-downs on loans and financial liabilities, broken down by customer group</t>
  </si>
  <si>
    <t xml:space="preserve"> Consolidation basis</t>
  </si>
  <si>
    <t>Investments in joint ventures</t>
  </si>
  <si>
    <t xml:space="preserve"> Regulatory capital </t>
  </si>
  <si>
    <t xml:space="preserve"> The total commitment amount is defined as gross lending to customers + guarantees + unutilised credit in the Group, </t>
  </si>
  <si>
    <t>after any write-down and without taking account of any security pledged and the average size of the commitments during the period.</t>
  </si>
  <si>
    <t>Total commitment amount by type of commitment</t>
  </si>
  <si>
    <t xml:space="preserve"> Commitment amount for each type of commitment, broken down by sectors before deductions for write-downs</t>
  </si>
  <si>
    <t>In 2018, new reporting methods were implemented for exposures according to the IRB method.</t>
  </si>
  <si>
    <t>Actual changes in value for the individual commitment category and development from previous periods (IRB)</t>
  </si>
  <si>
    <t xml:space="preserve"> Investments (equity positions outside the trading portfolio) by purpose</t>
  </si>
  <si>
    <t xml:space="preserve"> Summary of counterparty risk for derivatives etc. outside the trading portfolio.</t>
  </si>
  <si>
    <t xml:space="preserve"> if all financial instruments were measured at fair value</t>
  </si>
  <si>
    <t xml:space="preserve"> Relationship between primary capital in the financial statements and the primary capital that is calculated for capital adequacy purposes</t>
  </si>
  <si>
    <t>Disclosure of renumeration</t>
  </si>
  <si>
    <t>Key employees</t>
  </si>
  <si>
    <t>Employees and elected representatives with duties of significant importance to the enterprise's risk exposure</t>
  </si>
  <si>
    <t>Employees responsible for independent control functions</t>
  </si>
  <si>
    <t xml:space="preserve">Elected representative </t>
  </si>
  <si>
    <t>Number</t>
  </si>
  <si>
    <t>Renumeration</t>
  </si>
  <si>
    <t>Of which variable renumeration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</si>
</sst>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 #,##0_ ;_ * \-#,##0_ ;_ * &quot;-&quot;_ ;_ @_ "/>
    <numFmt numFmtId="165" formatCode="_(* #,##0_);_(* \(#,##0\);_(* &quot;-&quot;_);_(@_)"/>
    <numFmt numFmtId="166" formatCode="_(* #,##0.00_);_(* \(#,##0.00\);_(* &quot;-&quot;??_);_(@_)"/>
    <numFmt numFmtId="167" formatCode="#,##0;\(#,##0\);&quot;-&quot;"/>
    <numFmt numFmtId="168" formatCode="#,##0;[Red]\(#,##0\);0"/>
    <numFmt numFmtId="169" formatCode="_(* #,##0_);_(* \(#,##0\);_(* &quot; - &quot;_);_(@_)"/>
    <numFmt numFmtId="170" formatCode="0.0\ %"/>
    <numFmt numFmtId="171" formatCode="_(* #,##0_);_(* \(#,##0\);_(* &quot;-&quot;??_);_(@_)"/>
    <numFmt numFmtId="172" formatCode="#,##0.0"/>
    <numFmt numFmtId="173" formatCode="dd/mm/yyyy;@"/>
    <numFmt numFmtId="174" formatCode="dd\/mm\/yyyy"/>
    <numFmt numFmtId="175" formatCode="_ * #,##0_ ;_ * \-#,##0_ ;_ * &quot;-&quot;??_ ;_ @_ "/>
    <numFmt numFmtId="176" formatCode="dd/mm/yy;@"/>
    <numFmt numFmtId="177" formatCode="_-* #,##0_-;\-* #,##0_-;_-* &quot;-&quot;??_-;_-@_-"/>
  </numFmts>
  <fonts count="59"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vertAlign val="superscript"/>
      <sz val="9"/>
      <name val="Calibri"/>
      <family val="2"/>
    </font>
    <font>
      <sz val="9"/>
      <color rgb="FF000000"/>
      <name val="Calibri"/>
      <family val="2"/>
    </font>
    <font>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
      <i/>
      <sz val="10"/>
      <name val="Calibri"/>
      <family val="2"/>
      <scheme val="minor"/>
    </font>
    <font>
      <sz val="9"/>
      <color theme="1"/>
      <name val="Calibri"/>
      <family val="2"/>
      <scheme val="minor"/>
    </font>
    <font>
      <u/>
      <sz val="10"/>
      <color theme="10"/>
      <name val="Verdana"/>
      <family val="2"/>
    </font>
    <font>
      <sz val="10"/>
      <color rgb="FFFF0000"/>
      <name val="Calibri"/>
      <family val="2"/>
      <scheme val="minor"/>
    </font>
    <font>
      <b/>
      <sz val="9"/>
      <color theme="1"/>
      <name val="Calibri"/>
      <family val="2"/>
    </font>
    <font>
      <sz val="8"/>
      <name val="Arial"/>
      <family val="2"/>
    </font>
    <font>
      <sz val="12"/>
      <name val="Times New Roman"/>
      <family val="1"/>
    </font>
    <font>
      <sz val="11"/>
      <color indexed="8"/>
      <name val="Calibri"/>
      <family val="2"/>
    </font>
    <font>
      <b/>
      <sz val="10"/>
      <color theme="1"/>
      <name val="Calibri"/>
      <family val="2"/>
      <scheme val="minor"/>
    </font>
    <font>
      <b/>
      <sz val="8"/>
      <name val="Arial"/>
      <family val="2"/>
    </font>
    <font>
      <sz val="16"/>
      <color rgb="FF44546A"/>
      <name val="Calibri Light"/>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45">
    <border>
      <left/>
      <right/>
      <top/>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bottom style="thin">
        <color auto="1"/>
      </bottom>
      <diagonal/>
    </border>
    <border>
      <left style="thin">
        <color auto="1"/>
      </left>
      <right style="hair">
        <color indexed="64"/>
      </right>
      <top/>
      <bottom style="thin">
        <color indexed="64"/>
      </bottom>
      <diagonal/>
    </border>
    <border>
      <left style="hair">
        <color indexed="64"/>
      </left>
      <right style="hair">
        <color indexed="64"/>
      </right>
      <top/>
      <bottom style="thin">
        <color indexed="64"/>
      </bottom>
      <diagonal/>
    </border>
    <border>
      <left style="thin">
        <color auto="1"/>
      </left>
      <right style="hair">
        <color auto="1"/>
      </right>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right style="hair">
        <color auto="1"/>
      </right>
      <top style="hair">
        <color indexed="64"/>
      </top>
      <bottom style="hair">
        <color indexed="64"/>
      </bottom>
      <diagonal/>
    </border>
    <border>
      <left/>
      <right style="hair">
        <color auto="1"/>
      </right>
      <top style="hair">
        <color indexed="64"/>
      </top>
      <bottom style="thin">
        <color indexed="64"/>
      </bottom>
      <diagonal/>
    </border>
    <border>
      <left/>
      <right style="hair">
        <color auto="1"/>
      </right>
      <top/>
      <bottom style="thin">
        <color indexed="64"/>
      </bottom>
      <diagonal/>
    </border>
    <border>
      <left style="hair">
        <color indexed="64"/>
      </left>
      <right style="hair">
        <color indexed="64"/>
      </right>
      <top style="thin">
        <color auto="1"/>
      </top>
      <bottom style="thin">
        <color indexed="64"/>
      </bottom>
      <diagonal/>
    </border>
    <border>
      <left style="thin">
        <color auto="1"/>
      </left>
      <right style="thin">
        <color auto="1"/>
      </right>
      <top style="thin">
        <color auto="1"/>
      </top>
      <bottom/>
      <diagonal/>
    </border>
    <border>
      <left style="thin">
        <color auto="1"/>
      </left>
      <right style="hair">
        <color auto="1"/>
      </right>
      <top style="hair">
        <color indexed="64"/>
      </top>
      <bottom/>
      <diagonal/>
    </border>
    <border>
      <left/>
      <right style="hair">
        <color auto="1"/>
      </right>
      <top style="hair">
        <color indexed="64"/>
      </top>
      <bottom/>
      <diagonal/>
    </border>
    <border>
      <left style="hair">
        <color indexed="64"/>
      </left>
      <right style="hair">
        <color indexed="64"/>
      </right>
      <top style="hair">
        <color indexed="64"/>
      </top>
      <bottom/>
      <diagonal/>
    </border>
    <border>
      <left style="thin">
        <color auto="1"/>
      </left>
      <right style="hair">
        <color indexed="64"/>
      </right>
      <top style="thin">
        <color auto="1"/>
      </top>
      <bottom style="thin">
        <color indexed="64"/>
      </bottom>
      <diagonal/>
    </border>
    <border>
      <left/>
      <right style="hair">
        <color indexed="64"/>
      </right>
      <top style="thin">
        <color auto="1"/>
      </top>
      <bottom style="thin">
        <color indexed="64"/>
      </bottom>
      <diagonal/>
    </border>
  </borders>
  <cellStyleXfs count="23">
    <xf numFmtId="0" fontId="0" fillId="0" borderId="0"/>
    <xf numFmtId="169" fontId="6" fillId="0" borderId="0" applyFill="0" applyBorder="0">
      <alignment horizontal="right" vertical="top"/>
    </xf>
    <xf numFmtId="0" fontId="7" fillId="0" borderId="0">
      <alignment horizontal="center" wrapText="1"/>
    </xf>
    <xf numFmtId="165" fontId="6" fillId="0" borderId="0" applyFill="0" applyBorder="0" applyAlignment="0" applyProtection="0">
      <alignment horizontal="right" vertical="top"/>
    </xf>
    <xf numFmtId="167" fontId="5" fillId="0" borderId="0"/>
    <xf numFmtId="0" fontId="6" fillId="0" borderId="0" applyFill="0" applyBorder="0">
      <alignment horizontal="left" vertical="top"/>
    </xf>
    <xf numFmtId="168" fontId="4" fillId="0" borderId="0"/>
    <xf numFmtId="0" fontId="8" fillId="0" borderId="0"/>
    <xf numFmtId="0" fontId="6" fillId="0" borderId="0"/>
    <xf numFmtId="0" fontId="8"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0" fontId="4" fillId="6" borderId="11"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xf numFmtId="0" fontId="50" fillId="0" borderId="0" applyNumberFormat="0" applyFill="0" applyBorder="0" applyAlignment="0" applyProtection="0"/>
    <xf numFmtId="0" fontId="53" fillId="0" borderId="0"/>
    <xf numFmtId="0" fontId="54" fillId="0" borderId="0"/>
    <xf numFmtId="0" fontId="54" fillId="0" borderId="0"/>
    <xf numFmtId="166" fontId="55" fillId="0" borderId="0" applyFont="0" applyFill="0" applyBorder="0" applyAlignment="0" applyProtection="0"/>
    <xf numFmtId="0" fontId="58" fillId="0" borderId="0" applyNumberFormat="0" applyFill="0" applyBorder="0" applyAlignment="0" applyProtection="0"/>
  </cellStyleXfs>
  <cellXfs count="826">
    <xf numFmtId="0" fontId="0" fillId="0" borderId="0" xfId="0"/>
    <xf numFmtId="0" fontId="10" fillId="2" borderId="5" xfId="0" applyFont="1" applyFill="1" applyBorder="1"/>
    <xf numFmtId="0" fontId="10" fillId="0" borderId="0" xfId="5" applyFont="1" applyFill="1">
      <alignment horizontal="left" vertical="top"/>
    </xf>
    <xf numFmtId="164" fontId="11" fillId="0" borderId="0" xfId="1" applyNumberFormat="1" applyFont="1" applyFill="1" applyAlignment="1">
      <alignment vertical="top"/>
    </xf>
    <xf numFmtId="164" fontId="10" fillId="0" borderId="0" xfId="1" applyNumberFormat="1" applyFont="1" applyFill="1" applyAlignment="1">
      <alignment vertical="top"/>
    </xf>
    <xf numFmtId="0" fontId="10" fillId="0" borderId="0" xfId="5" applyFont="1" applyFill="1" applyAlignment="1">
      <alignment horizontal="left" vertical="top"/>
    </xf>
    <xf numFmtId="0" fontId="11" fillId="0" borderId="6" xfId="5" applyFont="1" applyFill="1" applyBorder="1" applyAlignment="1">
      <alignment horizontal="left" vertical="top"/>
    </xf>
    <xf numFmtId="164" fontId="11" fillId="0" borderId="6" xfId="1" applyNumberFormat="1" applyFont="1" applyFill="1" applyBorder="1" applyAlignment="1">
      <alignment vertical="top"/>
    </xf>
    <xf numFmtId="164" fontId="10" fillId="0" borderId="6"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164" fontId="11" fillId="0" borderId="0" xfId="1" applyNumberFormat="1" applyFont="1" applyFill="1" applyBorder="1" applyAlignment="1">
      <alignment vertical="top"/>
    </xf>
    <xf numFmtId="164"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5"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4" xfId="0" applyFont="1" applyFill="1" applyBorder="1"/>
    <xf numFmtId="3" fontId="11" fillId="3" borderId="4" xfId="0" applyNumberFormat="1" applyFont="1" applyFill="1" applyBorder="1"/>
    <xf numFmtId="3" fontId="10" fillId="2" borderId="4"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9" fontId="11" fillId="0" borderId="0" xfId="1" applyFont="1" applyFill="1" applyAlignment="1">
      <alignment vertical="top"/>
    </xf>
    <xf numFmtId="169"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0" fontId="10" fillId="0" borderId="0" xfId="0" applyFont="1"/>
    <xf numFmtId="168" fontId="10" fillId="2" borderId="0" xfId="6" applyFont="1" applyFill="1"/>
    <xf numFmtId="167" fontId="10" fillId="2" borderId="0" xfId="4" applyFont="1" applyFill="1" applyBorder="1"/>
    <xf numFmtId="168" fontId="10" fillId="2" borderId="0" xfId="6" applyFont="1" applyFill="1" applyBorder="1"/>
    <xf numFmtId="168" fontId="11" fillId="2" borderId="0" xfId="6" applyFont="1" applyFill="1" applyBorder="1"/>
    <xf numFmtId="168" fontId="11" fillId="0" borderId="0" xfId="6" applyFont="1" applyFill="1" applyBorder="1" applyAlignment="1">
      <alignment horizontal="right"/>
    </xf>
    <xf numFmtId="168" fontId="10" fillId="0" borderId="0" xfId="6" applyFont="1" applyFill="1" applyBorder="1"/>
    <xf numFmtId="168" fontId="10" fillId="0" borderId="0" xfId="6" applyFont="1" applyFill="1" applyBorder="1" applyAlignment="1">
      <alignment horizontal="right"/>
    </xf>
    <xf numFmtId="167" fontId="11" fillId="0" borderId="0" xfId="4" applyFont="1" applyFill="1" applyBorder="1" applyAlignment="1">
      <alignment horizontal="left"/>
    </xf>
    <xf numFmtId="167"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9" fontId="11" fillId="0" borderId="0" xfId="1" applyFont="1" applyFill="1" applyBorder="1">
      <alignment horizontal="right" vertical="top"/>
    </xf>
    <xf numFmtId="169"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9"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9" fontId="16" fillId="0" borderId="0" xfId="1" applyFont="1" applyFill="1" applyBorder="1" applyAlignment="1">
      <alignment horizontal="right" vertical="top"/>
    </xf>
    <xf numFmtId="169" fontId="17" fillId="0" borderId="0" xfId="1" applyFont="1" applyFill="1" applyBorder="1" applyAlignment="1">
      <alignment horizontal="right" vertical="top"/>
    </xf>
    <xf numFmtId="168" fontId="10" fillId="0" borderId="0" xfId="6" applyFont="1" applyFill="1" applyBorder="1" applyAlignment="1">
      <alignment vertical="top"/>
    </xf>
    <xf numFmtId="169" fontId="18" fillId="0" borderId="0" xfId="1" applyFont="1" applyFill="1" applyBorder="1" applyAlignment="1">
      <alignment horizontal="right" vertical="top"/>
    </xf>
    <xf numFmtId="169" fontId="19" fillId="0" borderId="0" xfId="1" applyFont="1" applyFill="1" applyBorder="1" applyAlignment="1">
      <alignment horizontal="right" vertical="top"/>
    </xf>
    <xf numFmtId="167" fontId="10" fillId="0" borderId="0" xfId="5" applyNumberFormat="1" applyFont="1" applyFill="1" applyBorder="1">
      <alignment horizontal="left" vertical="top"/>
    </xf>
    <xf numFmtId="167" fontId="11" fillId="0" borderId="0" xfId="5" applyNumberFormat="1" applyFont="1" applyFill="1" applyBorder="1">
      <alignment horizontal="left" vertical="top"/>
    </xf>
    <xf numFmtId="0" fontId="10" fillId="0" borderId="0" xfId="0" applyFont="1" applyFill="1" applyBorder="1"/>
    <xf numFmtId="168"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5"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6"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5" xfId="0" applyFont="1" applyFill="1" applyBorder="1"/>
    <xf numFmtId="0" fontId="11" fillId="2" borderId="5" xfId="0" applyFont="1" applyFill="1" applyBorder="1" applyAlignment="1">
      <alignment horizontal="center"/>
    </xf>
    <xf numFmtId="0" fontId="11" fillId="2" borderId="5"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3" fontId="10" fillId="2" borderId="0" xfId="0" applyNumberFormat="1" applyFont="1" applyFill="1" applyBorder="1" applyAlignment="1">
      <alignment horizontal="right"/>
    </xf>
    <xf numFmtId="0" fontId="11" fillId="2" borderId="6" xfId="0" applyFont="1" applyFill="1" applyBorder="1"/>
    <xf numFmtId="3" fontId="11" fillId="2" borderId="6" xfId="0" applyNumberFormat="1" applyFont="1" applyFill="1" applyBorder="1" applyAlignment="1"/>
    <xf numFmtId="9" fontId="10" fillId="2" borderId="6" xfId="0" applyNumberFormat="1" applyFont="1" applyFill="1" applyBorder="1" applyAlignment="1">
      <alignment horizontal="right"/>
    </xf>
    <xf numFmtId="0" fontId="10" fillId="2" borderId="6"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5" xfId="0" applyNumberFormat="1" applyFont="1" applyFill="1" applyBorder="1" applyAlignment="1">
      <alignment horizontal="right" wrapText="1"/>
    </xf>
    <xf numFmtId="14" fontId="10" fillId="2" borderId="5" xfId="0" applyNumberFormat="1" applyFont="1" applyFill="1" applyBorder="1" applyAlignment="1">
      <alignment horizontal="right" wrapText="1"/>
    </xf>
    <xf numFmtId="2" fontId="10" fillId="2" borderId="4"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6" xfId="0" applyFont="1" applyFill="1" applyBorder="1" applyAlignment="1">
      <alignment horizontal="left"/>
    </xf>
    <xf numFmtId="0" fontId="10" fillId="2" borderId="0" xfId="0" applyFont="1" applyFill="1" applyAlignment="1">
      <alignment vertical="top" wrapText="1"/>
    </xf>
    <xf numFmtId="0" fontId="10" fillId="2" borderId="5" xfId="0" applyFont="1" applyFill="1" applyBorder="1" applyAlignment="1">
      <alignment horizontal="right" wrapText="1"/>
    </xf>
    <xf numFmtId="0" fontId="11" fillId="2" borderId="5"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168" fontId="11" fillId="2" borderId="0" xfId="6" applyFont="1" applyFill="1"/>
    <xf numFmtId="168" fontId="10" fillId="0" borderId="0" xfId="6" applyFont="1" applyFill="1" applyAlignment="1">
      <alignment horizontal="right"/>
    </xf>
    <xf numFmtId="167" fontId="11" fillId="0" borderId="1" xfId="8" applyNumberFormat="1" applyFont="1" applyFill="1" applyBorder="1" applyAlignment="1"/>
    <xf numFmtId="168"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164" fontId="11" fillId="0" borderId="0" xfId="4" applyNumberFormat="1" applyFont="1" applyFill="1" applyBorder="1"/>
    <xf numFmtId="0" fontId="10" fillId="0" borderId="0" xfId="5" applyFont="1" applyFill="1" applyAlignment="1">
      <alignment horizontal="right" vertical="top" wrapText="1"/>
    </xf>
    <xf numFmtId="169" fontId="11" fillId="0" borderId="0" xfId="1" applyFont="1" applyFill="1">
      <alignment horizontal="right" vertical="top"/>
    </xf>
    <xf numFmtId="169" fontId="10" fillId="0" borderId="0" xfId="1" applyFont="1" applyFill="1">
      <alignment horizontal="right" vertical="top"/>
    </xf>
    <xf numFmtId="164" fontId="10" fillId="0" borderId="0" xfId="5" applyNumberFormat="1" applyFont="1" applyFill="1">
      <alignment horizontal="left" vertical="top"/>
    </xf>
    <xf numFmtId="169"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9" fontId="10" fillId="0" borderId="3" xfId="1" applyFont="1" applyFill="1" applyBorder="1" applyAlignment="1">
      <alignment horizontal="left" vertical="top"/>
    </xf>
    <xf numFmtId="0" fontId="11" fillId="0" borderId="3" xfId="5" applyFont="1" applyFill="1" applyBorder="1">
      <alignment horizontal="left" vertical="top"/>
    </xf>
    <xf numFmtId="0" fontId="10" fillId="0" borderId="3" xfId="5" applyFont="1" applyFill="1" applyBorder="1" applyAlignment="1">
      <alignment horizontal="left" vertical="top" wrapText="1"/>
    </xf>
    <xf numFmtId="3" fontId="15" fillId="0" borderId="3" xfId="0" applyNumberFormat="1" applyFont="1" applyFill="1" applyBorder="1" applyAlignment="1">
      <alignment horizontal="right"/>
    </xf>
    <xf numFmtId="3" fontId="14" fillId="0" borderId="3" xfId="0" applyNumberFormat="1" applyFont="1" applyFill="1" applyBorder="1" applyAlignment="1">
      <alignment horizontal="right"/>
    </xf>
    <xf numFmtId="0" fontId="10" fillId="0" borderId="0" xfId="5" applyFont="1" applyFill="1" applyAlignment="1">
      <alignment horizontal="left" vertical="top" wrapText="1"/>
    </xf>
    <xf numFmtId="164" fontId="10" fillId="0" borderId="0" xfId="5" applyNumberFormat="1" applyFont="1" applyFill="1" applyAlignment="1">
      <alignment horizontal="left" vertical="top"/>
    </xf>
    <xf numFmtId="169" fontId="17" fillId="0" borderId="0" xfId="1" applyFont="1" applyFill="1" applyAlignment="1">
      <alignment horizontal="left" vertical="top"/>
    </xf>
    <xf numFmtId="169" fontId="16" fillId="0" borderId="0" xfId="1" applyFont="1" applyFill="1" applyAlignment="1">
      <alignment horizontal="right" vertical="top"/>
    </xf>
    <xf numFmtId="169" fontId="17" fillId="0" borderId="0" xfId="1" applyFont="1" applyFill="1" applyAlignment="1">
      <alignment horizontal="right" vertical="top"/>
    </xf>
    <xf numFmtId="168" fontId="10" fillId="0" borderId="0" xfId="6" applyFont="1" applyFill="1" applyAlignment="1">
      <alignment vertical="top"/>
    </xf>
    <xf numFmtId="169" fontId="18" fillId="0" borderId="0" xfId="1" applyFont="1" applyFill="1" applyAlignment="1">
      <alignment horizontal="right" vertical="top"/>
    </xf>
    <xf numFmtId="169" fontId="19" fillId="0" borderId="0" xfId="1" applyFont="1" applyFill="1" applyAlignment="1">
      <alignment horizontal="right" vertical="top"/>
    </xf>
    <xf numFmtId="164" fontId="10" fillId="0" borderId="0" xfId="5" applyNumberFormat="1" applyFont="1" applyFill="1" applyBorder="1">
      <alignment horizontal="left" vertical="top"/>
    </xf>
    <xf numFmtId="164" fontId="10" fillId="0" borderId="1" xfId="5" applyNumberFormat="1" applyFont="1" applyFill="1" applyBorder="1">
      <alignment horizontal="left" vertical="top"/>
    </xf>
    <xf numFmtId="169" fontId="10" fillId="0" borderId="1" xfId="1" applyFont="1" applyFill="1" applyBorder="1" applyAlignment="1">
      <alignment horizontal="left" vertical="top"/>
    </xf>
    <xf numFmtId="167" fontId="10" fillId="0" borderId="1" xfId="5" applyNumberFormat="1" applyFont="1" applyFill="1" applyBorder="1">
      <alignment horizontal="left" vertical="top"/>
    </xf>
    <xf numFmtId="164" fontId="11" fillId="0" borderId="1" xfId="5" applyNumberFormat="1" applyFont="1" applyFill="1" applyBorder="1">
      <alignment horizontal="left" vertical="top"/>
    </xf>
    <xf numFmtId="167" fontId="11" fillId="0" borderId="1" xfId="5" applyNumberFormat="1" applyFont="1" applyFill="1" applyBorder="1">
      <alignment horizontal="left" vertical="top"/>
    </xf>
    <xf numFmtId="0" fontId="11" fillId="0" borderId="0" xfId="5" applyFont="1" applyFill="1" applyAlignment="1">
      <alignment horizontal="left" vertical="top"/>
    </xf>
    <xf numFmtId="169" fontId="11" fillId="0" borderId="3" xfId="1" applyFont="1" applyFill="1" applyBorder="1" applyAlignment="1">
      <alignment horizontal="left" vertical="top"/>
    </xf>
    <xf numFmtId="0" fontId="11" fillId="0" borderId="3" xfId="5" applyFont="1" applyFill="1" applyBorder="1" applyAlignment="1">
      <alignment horizontal="left" vertical="top" wrapText="1"/>
    </xf>
    <xf numFmtId="0" fontId="10" fillId="0" borderId="0" xfId="0" applyFont="1" applyFill="1"/>
    <xf numFmtId="168" fontId="22" fillId="0" borderId="0" xfId="6" applyFont="1" applyFill="1"/>
    <xf numFmtId="168" fontId="11" fillId="0" borderId="0" xfId="6" applyFont="1" applyFill="1"/>
    <xf numFmtId="0" fontId="11" fillId="2" borderId="5" xfId="0" applyFont="1" applyFill="1" applyBorder="1" applyAlignment="1">
      <alignment horizontal="right"/>
    </xf>
    <xf numFmtId="3" fontId="11" fillId="2" borderId="0" xfId="0" applyNumberFormat="1" applyFont="1" applyFill="1" applyBorder="1" applyAlignment="1">
      <alignment horizontal="right"/>
    </xf>
    <xf numFmtId="3" fontId="11" fillId="2" borderId="6" xfId="0" applyNumberFormat="1" applyFont="1" applyFill="1" applyBorder="1" applyAlignment="1">
      <alignment horizontal="right"/>
    </xf>
    <xf numFmtId="170"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5" xfId="0" applyFont="1" applyFill="1" applyBorder="1" applyAlignment="1">
      <alignment horizontal="right" wrapText="1"/>
    </xf>
    <xf numFmtId="3" fontId="11" fillId="2" borderId="0" xfId="11" applyNumberFormat="1" applyFont="1" applyFill="1" applyBorder="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7" xfId="0" applyFont="1" applyFill="1" applyBorder="1" applyAlignment="1">
      <alignment vertical="top"/>
    </xf>
    <xf numFmtId="9" fontId="10" fillId="2" borderId="0" xfId="10" applyFont="1" applyFill="1"/>
    <xf numFmtId="0" fontId="11" fillId="2" borderId="1" xfId="0" applyFont="1" applyFill="1" applyBorder="1"/>
    <xf numFmtId="0" fontId="10" fillId="2" borderId="3"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5" xfId="0" applyFont="1" applyFill="1" applyBorder="1" applyAlignment="1">
      <alignment horizontal="left" vertical="top" wrapText="1"/>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3" fontId="11" fillId="2" borderId="0" xfId="0" applyNumberFormat="1" applyFont="1" applyFill="1" applyBorder="1"/>
    <xf numFmtId="3" fontId="10" fillId="2" borderId="0" xfId="0" applyNumberFormat="1" applyFont="1" applyFill="1" applyBorder="1"/>
    <xf numFmtId="3" fontId="10" fillId="2" borderId="0" xfId="11" applyNumberFormat="1" applyFont="1" applyFill="1" applyBorder="1" applyAlignment="1">
      <alignment horizontal="right"/>
    </xf>
    <xf numFmtId="3" fontId="11" fillId="2" borderId="6" xfId="11" applyNumberFormat="1" applyFont="1" applyFill="1" applyBorder="1" applyAlignment="1">
      <alignment horizontal="right"/>
    </xf>
    <xf numFmtId="0" fontId="11" fillId="2" borderId="5"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5" xfId="0" applyFont="1" applyFill="1" applyBorder="1" applyAlignment="1">
      <alignment wrapText="1"/>
    </xf>
    <xf numFmtId="0" fontId="10" fillId="2" borderId="0" xfId="0" applyFont="1" applyFill="1" applyBorder="1" applyAlignment="1">
      <alignment horizontal="center"/>
    </xf>
    <xf numFmtId="170" fontId="10" fillId="2" borderId="0" xfId="0" applyNumberFormat="1" applyFont="1" applyFill="1" applyBorder="1" applyAlignment="1">
      <alignment horizontal="right"/>
    </xf>
    <xf numFmtId="0" fontId="11" fillId="2" borderId="6" xfId="0" applyFont="1" applyFill="1" applyBorder="1" applyAlignment="1">
      <alignment vertical="top" wrapText="1"/>
    </xf>
    <xf numFmtId="0" fontId="11" fillId="2" borderId="6" xfId="0" applyFont="1" applyFill="1" applyBorder="1" applyAlignment="1">
      <alignment horizontal="center"/>
    </xf>
    <xf numFmtId="3" fontId="11" fillId="2" borderId="6" xfId="0" applyNumberFormat="1" applyFont="1" applyFill="1" applyBorder="1"/>
    <xf numFmtId="170" fontId="11" fillId="2" borderId="6" xfId="0" applyNumberFormat="1" applyFont="1" applyFill="1" applyBorder="1"/>
    <xf numFmtId="3" fontId="15" fillId="2" borderId="6" xfId="0" applyNumberFormat="1" applyFont="1" applyFill="1" applyBorder="1" applyAlignment="1"/>
    <xf numFmtId="170" fontId="11" fillId="2" borderId="6" xfId="0" applyNumberFormat="1" applyFont="1" applyFill="1" applyBorder="1" applyAlignment="1"/>
    <xf numFmtId="170" fontId="11" fillId="2" borderId="6" xfId="10" applyNumberFormat="1"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10" fillId="2" borderId="5" xfId="0" applyFont="1" applyFill="1" applyBorder="1" applyAlignment="1">
      <alignment horizontal="center" vertical="top" wrapText="1"/>
    </xf>
    <xf numFmtId="9" fontId="10" fillId="2" borderId="0" xfId="10" applyFont="1" applyFill="1" applyBorder="1" applyAlignment="1">
      <alignment horizontal="right" wrapText="1"/>
    </xf>
    <xf numFmtId="0" fontId="10" fillId="2" borderId="6" xfId="0" applyFont="1" applyFill="1" applyBorder="1" applyAlignment="1">
      <alignment horizontal="left"/>
    </xf>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9" fontId="11" fillId="2" borderId="6" xfId="10" applyFont="1" applyFill="1" applyBorder="1" applyAlignment="1">
      <alignment horizontal="right" vertical="top" wrapText="1"/>
    </xf>
    <xf numFmtId="0" fontId="10" fillId="2" borderId="6" xfId="0" applyFont="1" applyFill="1" applyBorder="1"/>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5" xfId="0" applyNumberFormat="1" applyFont="1" applyFill="1" applyBorder="1" applyAlignment="1">
      <alignment horizontal="right" vertical="top" wrapText="1"/>
    </xf>
    <xf numFmtId="170"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70" fontId="11" fillId="2" borderId="6" xfId="10" applyNumberFormat="1" applyFont="1" applyFill="1" applyBorder="1"/>
    <xf numFmtId="171" fontId="10" fillId="2" borderId="0" xfId="11" applyNumberFormat="1" applyFont="1" applyFill="1" applyBorder="1" applyAlignment="1"/>
    <xf numFmtId="10" fontId="10" fillId="2" borderId="0" xfId="11" applyNumberFormat="1" applyFont="1" applyFill="1" applyBorder="1" applyAlignment="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4" xfId="0" applyFont="1" applyFill="1" applyBorder="1" applyAlignment="1">
      <alignment vertical="top"/>
    </xf>
    <xf numFmtId="0" fontId="10" fillId="2" borderId="4" xfId="7" applyFont="1" applyFill="1" applyBorder="1"/>
    <xf numFmtId="3" fontId="10" fillId="2" borderId="4" xfId="7" applyNumberFormat="1" applyFont="1" applyFill="1" applyBorder="1"/>
    <xf numFmtId="0" fontId="11" fillId="2" borderId="6" xfId="0" applyFont="1" applyFill="1" applyBorder="1" applyAlignment="1">
      <alignment vertical="top"/>
    </xf>
    <xf numFmtId="0" fontId="11" fillId="2" borderId="6" xfId="7" applyFont="1" applyFill="1" applyBorder="1" applyAlignment="1">
      <alignment horizontal="justify"/>
    </xf>
    <xf numFmtId="3" fontId="11" fillId="2" borderId="6" xfId="7" applyNumberFormat="1" applyFont="1" applyFill="1" applyBorder="1"/>
    <xf numFmtId="3" fontId="10" fillId="2" borderId="6" xfId="7" applyNumberFormat="1" applyFont="1" applyFill="1" applyBorder="1"/>
    <xf numFmtId="3" fontId="10" fillId="2" borderId="6" xfId="0" applyNumberFormat="1" applyFont="1" applyFill="1" applyBorder="1"/>
    <xf numFmtId="0" fontId="11" fillId="2" borderId="6"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5" xfId="0" applyFont="1" applyFill="1" applyBorder="1" applyAlignment="1">
      <alignment horizontal="right" wrapText="1"/>
    </xf>
    <xf numFmtId="0" fontId="10" fillId="3" borderId="5" xfId="0" applyFont="1" applyFill="1" applyBorder="1" applyAlignment="1">
      <alignment horizontal="right" wrapText="1"/>
    </xf>
    <xf numFmtId="3" fontId="11" fillId="3" borderId="6" xfId="0" applyNumberFormat="1" applyFont="1" applyFill="1" applyBorder="1"/>
    <xf numFmtId="3" fontId="10" fillId="3" borderId="6" xfId="0" applyNumberFormat="1" applyFont="1" applyFill="1" applyBorder="1"/>
    <xf numFmtId="171" fontId="11" fillId="2" borderId="6" xfId="11" applyNumberFormat="1" applyFont="1" applyFill="1" applyBorder="1" applyAlignment="1">
      <alignment horizontal="right" vertical="top" wrapText="1"/>
    </xf>
    <xf numFmtId="171" fontId="10" fillId="2" borderId="6"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0" fillId="4" borderId="8" xfId="0" applyFont="1" applyFill="1" applyBorder="1" applyAlignment="1">
      <alignment horizontal="left"/>
    </xf>
    <xf numFmtId="0" fontId="21" fillId="4" borderId="8" xfId="0" applyFont="1" applyFill="1" applyBorder="1" applyAlignment="1">
      <alignment horizontal="center"/>
    </xf>
    <xf numFmtId="0" fontId="21" fillId="4" borderId="0" xfId="0" applyFont="1" applyFill="1" applyAlignment="1">
      <alignment horizontal="center"/>
    </xf>
    <xf numFmtId="0" fontId="21" fillId="4" borderId="0" xfId="0" applyFont="1" applyFill="1"/>
    <xf numFmtId="0" fontId="21" fillId="4" borderId="0" xfId="0" applyFont="1" applyFill="1" applyAlignment="1">
      <alignment horizontal="right"/>
    </xf>
    <xf numFmtId="0" fontId="10" fillId="2" borderId="0" xfId="0" applyFont="1" applyFill="1"/>
    <xf numFmtId="0" fontId="24" fillId="3" borderId="0" xfId="0" applyFont="1" applyFill="1"/>
    <xf numFmtId="0" fontId="22" fillId="3" borderId="0" xfId="0" applyFont="1" applyFill="1" applyAlignment="1">
      <alignment horizontal="right"/>
    </xf>
    <xf numFmtId="0" fontId="22" fillId="3" borderId="0" xfId="0" applyFont="1" applyFill="1"/>
    <xf numFmtId="0" fontId="23" fillId="3" borderId="0" xfId="0" applyFont="1" applyFill="1" applyAlignment="1">
      <alignment horizontal="center"/>
    </xf>
    <xf numFmtId="0" fontId="24" fillId="3" borderId="0" xfId="0" applyFont="1" applyFill="1" applyAlignment="1">
      <alignment horizontal="right"/>
    </xf>
    <xf numFmtId="0" fontId="22" fillId="5" borderId="0" xfId="0" applyFont="1" applyFill="1" applyAlignment="1">
      <alignment horizontal="right"/>
    </xf>
    <xf numFmtId="0" fontId="24" fillId="5" borderId="0" xfId="0" applyFont="1" applyFill="1"/>
    <xf numFmtId="0" fontId="24" fillId="3" borderId="0" xfId="0" applyNumberFormat="1" applyFont="1" applyFill="1"/>
    <xf numFmtId="0" fontId="24" fillId="5" borderId="0" xfId="0" applyFont="1" applyFill="1" applyAlignment="1">
      <alignment horizontal="right"/>
    </xf>
    <xf numFmtId="0" fontId="22" fillId="2" borderId="0" xfId="0" applyFont="1" applyFill="1"/>
    <xf numFmtId="0" fontId="10" fillId="2" borderId="0" xfId="0" applyFont="1" applyFill="1"/>
    <xf numFmtId="3" fontId="10" fillId="3" borderId="4"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5" xfId="0" applyFont="1" applyFill="1" applyBorder="1" applyAlignment="1">
      <alignment horizontal="left" wrapText="1"/>
    </xf>
    <xf numFmtId="0" fontId="11" fillId="3" borderId="5" xfId="0" applyFont="1" applyFill="1" applyBorder="1" applyAlignment="1">
      <alignment horizontal="left" wrapText="1"/>
    </xf>
    <xf numFmtId="3" fontId="10" fillId="3" borderId="0" xfId="0" applyNumberFormat="1" applyFont="1" applyFill="1" applyBorder="1" applyAlignment="1">
      <alignment wrapText="1"/>
    </xf>
    <xf numFmtId="0" fontId="10" fillId="3" borderId="4" xfId="0" applyFont="1" applyFill="1" applyBorder="1" applyAlignment="1">
      <alignment horizontal="left"/>
    </xf>
    <xf numFmtId="0" fontId="10" fillId="3" borderId="4" xfId="0" applyFont="1" applyFill="1" applyBorder="1" applyAlignment="1">
      <alignment horizontal="left" wrapText="1"/>
    </xf>
    <xf numFmtId="3" fontId="10" fillId="3" borderId="4" xfId="0" applyNumberFormat="1" applyFont="1" applyFill="1" applyBorder="1" applyAlignment="1">
      <alignment wrapText="1"/>
    </xf>
    <xf numFmtId="0" fontId="10" fillId="3" borderId="4"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6" xfId="0" applyFont="1" applyFill="1" applyBorder="1" applyAlignment="1"/>
    <xf numFmtId="0" fontId="10" fillId="3" borderId="6" xfId="0" applyFont="1" applyFill="1" applyBorder="1" applyAlignment="1"/>
    <xf numFmtId="3" fontId="11" fillId="3" borderId="6" xfId="0" applyNumberFormat="1" applyFont="1" applyFill="1" applyBorder="1" applyAlignment="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5"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70"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7" fontId="10" fillId="0" borderId="0" xfId="8" applyNumberFormat="1" applyFont="1" applyFill="1" applyBorder="1" applyAlignment="1">
      <alignment horizontal="left" vertical="top"/>
    </xf>
    <xf numFmtId="171" fontId="11" fillId="2" borderId="0" xfId="11" applyNumberFormat="1" applyFont="1" applyFill="1" applyBorder="1"/>
    <xf numFmtId="171" fontId="11" fillId="2" borderId="6" xfId="11" applyNumberFormat="1" applyFont="1" applyFill="1" applyBorder="1" applyAlignment="1">
      <alignment horizontal="right"/>
    </xf>
    <xf numFmtId="0" fontId="11" fillId="2" borderId="9"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7"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9"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9" xfId="0" applyFont="1" applyBorder="1"/>
    <xf numFmtId="3" fontId="11" fillId="0" borderId="9" xfId="0" applyNumberFormat="1" applyFont="1" applyBorder="1"/>
    <xf numFmtId="3" fontId="11" fillId="0" borderId="0" xfId="0" applyNumberFormat="1" applyFont="1" applyBorder="1"/>
    <xf numFmtId="0" fontId="11" fillId="2" borderId="5" xfId="0" applyFont="1" applyFill="1" applyBorder="1" applyAlignment="1">
      <alignment horizontal="right" wrapText="1"/>
    </xf>
    <xf numFmtId="164" fontId="25"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6" xfId="0" applyNumberFormat="1" applyFont="1" applyFill="1" applyBorder="1" applyAlignment="1">
      <alignment horizontal="right"/>
    </xf>
    <xf numFmtId="0" fontId="13" fillId="3" borderId="0" xfId="0" applyFont="1" applyFill="1" applyAlignment="1">
      <alignment horizontal="right" vertical="top" wrapText="1"/>
    </xf>
    <xf numFmtId="0" fontId="10" fillId="2" borderId="0" xfId="0" applyFont="1" applyFill="1"/>
    <xf numFmtId="0" fontId="10" fillId="2" borderId="0" xfId="0" applyFont="1" applyFill="1"/>
    <xf numFmtId="0" fontId="13" fillId="3" borderId="0" xfId="0" applyFont="1" applyFill="1"/>
    <xf numFmtId="0" fontId="10" fillId="3" borderId="5" xfId="0" applyFont="1" applyFill="1" applyBorder="1" applyAlignment="1"/>
    <xf numFmtId="3" fontId="11" fillId="3" borderId="6" xfId="11" applyNumberFormat="1" applyFont="1" applyFill="1" applyBorder="1" applyAlignment="1">
      <alignment horizontal="right" wrapText="1"/>
    </xf>
    <xf numFmtId="0" fontId="10" fillId="3" borderId="0" xfId="0" applyFont="1" applyFill="1" applyBorder="1" applyAlignment="1">
      <alignment horizontal="right"/>
    </xf>
    <xf numFmtId="3" fontId="10" fillId="2" borderId="6" xfId="0" applyNumberFormat="1" applyFont="1" applyFill="1" applyBorder="1" applyAlignment="1"/>
    <xf numFmtId="2" fontId="10" fillId="3" borderId="0" xfId="0" applyNumberFormat="1" applyFont="1" applyFill="1"/>
    <xf numFmtId="172" fontId="10" fillId="3" borderId="0" xfId="0" applyNumberFormat="1" applyFont="1" applyFill="1"/>
    <xf numFmtId="3" fontId="10" fillId="3" borderId="6" xfId="0" applyNumberFormat="1" applyFont="1" applyFill="1" applyBorder="1" applyAlignment="1"/>
    <xf numFmtId="0" fontId="10" fillId="3" borderId="0" xfId="0" applyFont="1" applyFill="1"/>
    <xf numFmtId="172" fontId="10" fillId="3" borderId="4" xfId="0" applyNumberFormat="1" applyFont="1" applyFill="1" applyBorder="1"/>
    <xf numFmtId="3" fontId="11" fillId="2" borderId="0" xfId="0" applyNumberFormat="1" applyFont="1" applyFill="1"/>
    <xf numFmtId="0" fontId="10" fillId="3" borderId="4" xfId="0" applyFont="1" applyFill="1" applyBorder="1"/>
    <xf numFmtId="0" fontId="11" fillId="3" borderId="4" xfId="0" applyFont="1" applyFill="1" applyBorder="1"/>
    <xf numFmtId="3" fontId="10" fillId="3" borderId="0" xfId="0" applyNumberFormat="1" applyFont="1" applyFill="1" applyBorder="1"/>
    <xf numFmtId="3" fontId="10" fillId="3" borderId="0" xfId="7" applyNumberFormat="1" applyFont="1" applyFill="1"/>
    <xf numFmtId="2" fontId="11" fillId="3" borderId="4" xfId="0" applyNumberFormat="1" applyFont="1" applyFill="1" applyBorder="1"/>
    <xf numFmtId="3" fontId="10" fillId="0" borderId="9" xfId="0" applyNumberFormat="1" applyFont="1" applyBorder="1"/>
    <xf numFmtId="0" fontId="10" fillId="2" borderId="0" xfId="0" applyFont="1" applyFill="1" applyBorder="1" applyAlignment="1">
      <alignment horizontal="left" vertical="top"/>
    </xf>
    <xf numFmtId="0" fontId="10" fillId="3" borderId="0" xfId="0" applyFont="1" applyFill="1"/>
    <xf numFmtId="0" fontId="11" fillId="2" borderId="5" xfId="0" applyFont="1" applyFill="1" applyBorder="1" applyAlignment="1">
      <alignment horizontal="left" wrapText="1"/>
    </xf>
    <xf numFmtId="3" fontId="11" fillId="2" borderId="0" xfId="13" applyNumberFormat="1" applyFont="1" applyFill="1" applyBorder="1" applyAlignment="1"/>
    <xf numFmtId="3" fontId="11" fillId="2" borderId="6" xfId="13" applyNumberFormat="1" applyFont="1" applyFill="1" applyBorder="1" applyAlignment="1"/>
    <xf numFmtId="0" fontId="11" fillId="2" borderId="5" xfId="0" applyFont="1" applyFill="1" applyBorder="1" applyAlignment="1">
      <alignment horizontal="left" wrapText="1"/>
    </xf>
    <xf numFmtId="171" fontId="10" fillId="2" borderId="0" xfId="11" applyNumberFormat="1" applyFont="1" applyFill="1" applyAlignment="1">
      <alignment vertical="top"/>
    </xf>
    <xf numFmtId="3" fontId="11" fillId="2" borderId="10" xfId="0" applyNumberFormat="1" applyFont="1" applyFill="1" applyBorder="1" applyAlignment="1">
      <alignment horizontal="right"/>
    </xf>
    <xf numFmtId="170" fontId="10" fillId="3" borderId="0" xfId="10" applyNumberFormat="1" applyFont="1" applyFill="1" applyBorder="1" applyAlignment="1"/>
    <xf numFmtId="170"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70" fontId="11" fillId="2" borderId="0" xfId="0" applyNumberFormat="1" applyFont="1" applyFill="1" applyBorder="1"/>
    <xf numFmtId="3" fontId="11" fillId="0" borderId="6"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5"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5" xfId="0" applyFont="1" applyFill="1" applyBorder="1" applyAlignment="1">
      <alignment horizontal="left"/>
    </xf>
    <xf numFmtId="0" fontId="28" fillId="0" borderId="14" xfId="0" applyFont="1" applyBorder="1" applyAlignment="1">
      <alignment horizontal="right" vertical="top"/>
    </xf>
    <xf numFmtId="0" fontId="28" fillId="0" borderId="14" xfId="0" applyFont="1" applyBorder="1" applyAlignment="1">
      <alignment vertical="top"/>
    </xf>
    <xf numFmtId="0" fontId="28" fillId="0" borderId="0" xfId="0" applyFont="1" applyBorder="1" applyAlignment="1">
      <alignment horizontal="right" vertical="top" wrapText="1"/>
    </xf>
    <xf numFmtId="170" fontId="29" fillId="0" borderId="0" xfId="0" applyNumberFormat="1" applyFont="1" applyBorder="1" applyAlignment="1">
      <alignment vertical="center" wrapText="1"/>
    </xf>
    <xf numFmtId="170" fontId="29" fillId="0" borderId="0" xfId="0" applyNumberFormat="1" applyFont="1" applyAlignment="1">
      <alignment horizontal="right" vertical="center" wrapText="1"/>
    </xf>
    <xf numFmtId="0" fontId="29" fillId="0" borderId="0" xfId="0" applyFont="1" applyAlignment="1">
      <alignment vertical="center" wrapText="1"/>
    </xf>
    <xf numFmtId="170" fontId="29" fillId="0" borderId="0" xfId="0" applyNumberFormat="1" applyFont="1" applyAlignment="1">
      <alignment vertical="center" wrapText="1"/>
    </xf>
    <xf numFmtId="170"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28" fillId="0" borderId="0" xfId="12" applyFont="1" applyBorder="1" applyAlignment="1">
      <alignment horizontal="right" vertical="top" wrapText="1"/>
    </xf>
    <xf numFmtId="0" fontId="28" fillId="0" borderId="14" xfId="12" applyFont="1" applyBorder="1" applyAlignment="1">
      <alignment vertical="top"/>
    </xf>
    <xf numFmtId="0" fontId="28" fillId="0" borderId="14" xfId="12" applyFont="1" applyBorder="1" applyAlignment="1">
      <alignment horizontal="right" vertical="top"/>
    </xf>
    <xf numFmtId="0" fontId="29" fillId="0" borderId="0" xfId="12" applyFont="1" applyBorder="1" applyAlignment="1">
      <alignment vertical="center" wrapText="1"/>
    </xf>
    <xf numFmtId="0" fontId="29" fillId="0" borderId="0" xfId="12" applyFont="1" applyAlignment="1">
      <alignment vertical="center" wrapText="1"/>
    </xf>
    <xf numFmtId="10" fontId="29" fillId="0" borderId="0" xfId="16" applyNumberFormat="1" applyFont="1" applyBorder="1" applyAlignment="1">
      <alignment vertical="center" wrapText="1"/>
    </xf>
    <xf numFmtId="10" fontId="29" fillId="0" borderId="0" xfId="16" applyNumberFormat="1" applyFont="1" applyAlignment="1">
      <alignment horizontal="right" vertical="center" wrapText="1"/>
    </xf>
    <xf numFmtId="10" fontId="29" fillId="0" borderId="0" xfId="16" applyNumberFormat="1" applyFont="1" applyAlignment="1">
      <alignment vertical="center" wrapText="1"/>
    </xf>
    <xf numFmtId="10" fontId="10" fillId="2" borderId="0" xfId="16" applyNumberFormat="1" applyFont="1" applyFill="1" applyAlignment="1">
      <alignment vertical="center"/>
    </xf>
    <xf numFmtId="0" fontId="22" fillId="0" borderId="0" xfId="0" applyFont="1" applyFill="1" applyAlignment="1">
      <alignment horizontal="right"/>
    </xf>
    <xf numFmtId="0" fontId="31" fillId="4" borderId="8" xfId="0" applyFont="1" applyFill="1" applyBorder="1" applyAlignment="1">
      <alignment horizontal="right"/>
    </xf>
    <xf numFmtId="0" fontId="30" fillId="5" borderId="0" xfId="0" applyFont="1" applyFill="1"/>
    <xf numFmtId="0" fontId="22" fillId="5" borderId="0" xfId="0" applyFont="1" applyFill="1"/>
    <xf numFmtId="0" fontId="28" fillId="2" borderId="5" xfId="0" applyFont="1" applyFill="1" applyBorder="1"/>
    <xf numFmtId="49" fontId="11" fillId="2" borderId="5" xfId="0" applyNumberFormat="1" applyFont="1" applyFill="1" applyBorder="1" applyAlignment="1">
      <alignment horizontal="right" vertical="top"/>
    </xf>
    <xf numFmtId="49" fontId="10" fillId="2" borderId="5" xfId="0" applyNumberFormat="1" applyFont="1" applyFill="1" applyBorder="1" applyAlignment="1">
      <alignment horizontal="right" vertical="top"/>
    </xf>
    <xf numFmtId="174" fontId="11" fillId="2" borderId="5" xfId="0" applyNumberFormat="1" applyFont="1" applyFill="1" applyBorder="1" applyAlignment="1">
      <alignment horizontal="right" vertical="top"/>
    </xf>
    <xf numFmtId="174" fontId="10" fillId="2" borderId="5" xfId="0" applyNumberFormat="1" applyFont="1" applyFill="1" applyBorder="1" applyAlignment="1">
      <alignment horizontal="right" vertical="top"/>
    </xf>
    <xf numFmtId="0" fontId="29" fillId="0" borderId="0" xfId="5" applyFont="1" applyFill="1">
      <alignment horizontal="left" vertical="top"/>
    </xf>
    <xf numFmtId="0" fontId="29" fillId="2" borderId="0" xfId="0" applyFont="1" applyFill="1" applyBorder="1"/>
    <xf numFmtId="0" fontId="10" fillId="2" borderId="4" xfId="0" applyFont="1" applyFill="1" applyBorder="1" applyAlignment="1">
      <alignment horizontal="left" wrapText="1"/>
    </xf>
    <xf numFmtId="0" fontId="10" fillId="2" borderId="4" xfId="0" applyFont="1" applyFill="1" applyBorder="1" applyAlignment="1">
      <alignment wrapText="1"/>
    </xf>
    <xf numFmtId="0" fontId="28" fillId="2" borderId="5" xfId="0" applyFont="1" applyFill="1" applyBorder="1" applyAlignment="1">
      <alignment horizontal="right" wrapText="1"/>
    </xf>
    <xf numFmtId="164" fontId="11" fillId="0" borderId="9" xfId="5" applyNumberFormat="1" applyFont="1" applyFill="1" applyBorder="1">
      <alignment horizontal="left" vertical="top"/>
    </xf>
    <xf numFmtId="164" fontId="28" fillId="0" borderId="9" xfId="5" applyNumberFormat="1" applyFont="1" applyFill="1" applyBorder="1">
      <alignment horizontal="left" vertical="top"/>
    </xf>
    <xf numFmtId="0" fontId="29" fillId="0" borderId="0" xfId="0" applyFont="1" applyFill="1"/>
    <xf numFmtId="0" fontId="28" fillId="2" borderId="1" xfId="0" applyFont="1" applyFill="1" applyBorder="1" applyAlignment="1">
      <alignment horizontal="right" wrapText="1"/>
    </xf>
    <xf numFmtId="0" fontId="29" fillId="0" borderId="0" xfId="0" applyFont="1" applyFill="1" applyBorder="1" applyAlignment="1">
      <alignment vertical="top"/>
    </xf>
    <xf numFmtId="0" fontId="10" fillId="0" borderId="0" xfId="0" applyFont="1" applyFill="1" applyBorder="1" applyAlignment="1">
      <alignment vertical="top"/>
    </xf>
    <xf numFmtId="0" fontId="28" fillId="2" borderId="5" xfId="0" applyFont="1" applyFill="1" applyBorder="1" applyAlignment="1">
      <alignment horizontal="right" vertical="top" wrapText="1"/>
    </xf>
    <xf numFmtId="174" fontId="11" fillId="2" borderId="5" xfId="0" applyNumberFormat="1" applyFont="1" applyFill="1" applyBorder="1" applyAlignment="1">
      <alignment horizontal="right"/>
    </xf>
    <xf numFmtId="174" fontId="10" fillId="2" borderId="5" xfId="0" applyNumberFormat="1" applyFont="1" applyFill="1" applyBorder="1" applyAlignment="1">
      <alignment horizontal="right"/>
    </xf>
    <xf numFmtId="0" fontId="13" fillId="2" borderId="0" xfId="0" applyFont="1" applyFill="1" applyAlignment="1"/>
    <xf numFmtId="0" fontId="32" fillId="0" borderId="0" xfId="0" applyFont="1" applyAlignment="1">
      <alignment horizontal="left" readingOrder="1"/>
    </xf>
    <xf numFmtId="0" fontId="29"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5" xfId="0" applyFont="1" applyFill="1" applyBorder="1" applyAlignment="1">
      <alignment horizontal="right" wrapText="1"/>
    </xf>
    <xf numFmtId="0" fontId="10" fillId="2" borderId="0" xfId="0" applyFont="1" applyFill="1" applyBorder="1" applyAlignment="1">
      <alignment horizontal="left"/>
    </xf>
    <xf numFmtId="0" fontId="11" fillId="3" borderId="12" xfId="0" applyFont="1" applyFill="1" applyBorder="1" applyAlignment="1">
      <alignment wrapText="1"/>
    </xf>
    <xf numFmtId="0" fontId="11" fillId="3" borderId="12" xfId="0" applyFont="1" applyFill="1" applyBorder="1"/>
    <xf numFmtId="0" fontId="11" fillId="3" borderId="12" xfId="0" applyFont="1" applyFill="1" applyBorder="1" applyAlignment="1">
      <alignment horizontal="right" wrapText="1"/>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13" xfId="1" applyNumberFormat="1" applyFont="1" applyFill="1" applyBorder="1">
      <alignment horizontal="right" vertical="top"/>
    </xf>
    <xf numFmtId="171" fontId="11" fillId="2" borderId="6" xfId="11" applyNumberFormat="1" applyFont="1" applyFill="1" applyBorder="1"/>
    <xf numFmtId="3" fontId="13" fillId="3" borderId="0" xfId="5" applyNumberFormat="1" applyFont="1" applyFill="1" applyBorder="1">
      <alignment horizontal="left" vertical="top"/>
    </xf>
    <xf numFmtId="3" fontId="10" fillId="3" borderId="0" xfId="1" applyNumberFormat="1" applyFont="1" applyFill="1" applyBorder="1" applyAlignment="1">
      <alignment horizontal="right"/>
    </xf>
    <xf numFmtId="3" fontId="10" fillId="3" borderId="0" xfId="1" applyNumberFormat="1" applyFont="1" applyFill="1" applyBorder="1" applyAlignment="1"/>
    <xf numFmtId="171" fontId="11" fillId="2" borderId="6"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12" xfId="1" applyNumberFormat="1" applyFont="1" applyFill="1" applyBorder="1">
      <alignment horizontal="right" vertical="top"/>
    </xf>
    <xf numFmtId="3" fontId="11" fillId="3" borderId="12" xfId="1" applyNumberFormat="1" applyFont="1" applyFill="1" applyBorder="1" applyAlignment="1">
      <alignment horizontal="right"/>
    </xf>
    <xf numFmtId="0" fontId="10" fillId="3" borderId="0" xfId="0" applyFont="1" applyFill="1" applyAlignment="1">
      <alignment horizontal="right"/>
    </xf>
    <xf numFmtId="0" fontId="10" fillId="3" borderId="12" xfId="0" applyFont="1" applyFill="1" applyBorder="1" applyAlignment="1">
      <alignment horizontal="left" vertical="top"/>
    </xf>
    <xf numFmtId="0" fontId="11" fillId="3" borderId="12" xfId="0" applyFont="1" applyFill="1" applyBorder="1" applyAlignment="1">
      <alignment horizontal="left"/>
    </xf>
    <xf numFmtId="0" fontId="40" fillId="3" borderId="12" xfId="0" applyFont="1" applyFill="1" applyBorder="1" applyAlignment="1">
      <alignment horizontal="right" vertical="center"/>
    </xf>
    <xf numFmtId="0" fontId="11" fillId="3" borderId="12"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1" fontId="10" fillId="3" borderId="0" xfId="11" applyNumberFormat="1" applyFont="1" applyFill="1" applyBorder="1" applyAlignment="1">
      <alignment horizontal="right"/>
    </xf>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2" fillId="3" borderId="0" xfId="0" applyFont="1" applyFill="1" applyBorder="1" applyAlignment="1"/>
    <xf numFmtId="0" fontId="40" fillId="3" borderId="12"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0" fillId="3" borderId="12" xfId="0" applyFont="1" applyFill="1" applyBorder="1" applyAlignment="1"/>
    <xf numFmtId="0" fontId="13" fillId="3" borderId="12" xfId="0" applyFont="1" applyFill="1" applyBorder="1" applyAlignment="1">
      <alignment horizontal="right"/>
    </xf>
    <xf numFmtId="0" fontId="10" fillId="3" borderId="12" xfId="0" applyFont="1" applyFill="1" applyBorder="1"/>
    <xf numFmtId="0" fontId="10" fillId="3" borderId="12" xfId="0" applyFont="1" applyFill="1" applyBorder="1" applyAlignment="1">
      <alignment horizontal="lef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10" fillId="3" borderId="0" xfId="0" applyNumberFormat="1" applyFont="1" applyFill="1" applyBorder="1" applyAlignment="1">
      <alignment horizontal="right" wrapText="1"/>
    </xf>
    <xf numFmtId="0" fontId="10" fillId="3" borderId="12"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29" fillId="3" borderId="0" xfId="0" applyFont="1" applyFill="1" applyBorder="1"/>
    <xf numFmtId="0" fontId="29" fillId="2" borderId="0" xfId="0" applyFont="1" applyFill="1"/>
    <xf numFmtId="0" fontId="34" fillId="3" borderId="0" xfId="0" applyFont="1" applyFill="1"/>
    <xf numFmtId="168" fontId="33" fillId="0" borderId="1" xfId="6" applyFont="1" applyFill="1" applyBorder="1" applyAlignment="1">
      <alignment horizontal="right" wrapText="1"/>
    </xf>
    <xf numFmtId="0" fontId="29" fillId="3" borderId="0" xfId="0" applyFont="1" applyFill="1"/>
    <xf numFmtId="0" fontId="10" fillId="2" borderId="5" xfId="0" applyFont="1" applyFill="1" applyBorder="1" applyAlignment="1">
      <alignment horizontal="right"/>
    </xf>
    <xf numFmtId="0" fontId="29" fillId="2" borderId="0" xfId="0" applyFont="1" applyFill="1" applyBorder="1" applyAlignment="1">
      <alignment wrapText="1"/>
    </xf>
    <xf numFmtId="0" fontId="10" fillId="3" borderId="0" xfId="0" applyFont="1" applyFill="1"/>
    <xf numFmtId="2" fontId="10" fillId="3" borderId="4" xfId="0" applyNumberFormat="1" applyFont="1" applyFill="1" applyBorder="1"/>
    <xf numFmtId="0" fontId="11" fillId="3" borderId="5" xfId="0" applyFont="1" applyFill="1" applyBorder="1" applyAlignment="1">
      <alignment horizontal="left"/>
    </xf>
    <xf numFmtId="0" fontId="29" fillId="3" borderId="0" xfId="0" applyFont="1" applyFill="1" applyAlignment="1">
      <alignment horizontal="right"/>
    </xf>
    <xf numFmtId="0" fontId="29" fillId="3" borderId="0" xfId="0" applyFont="1" applyFill="1" applyAlignment="1">
      <alignment horizontal="right" vertical="top" wrapText="1"/>
    </xf>
    <xf numFmtId="0" fontId="29" fillId="3" borderId="0" xfId="0" applyFont="1" applyFill="1" applyAlignment="1">
      <alignment horizontal="left" wrapText="1"/>
    </xf>
    <xf numFmtId="0" fontId="29" fillId="3" borderId="0" xfId="0" applyFont="1" applyFill="1" applyBorder="1" applyAlignment="1">
      <alignment horizontal="right"/>
    </xf>
    <xf numFmtId="0" fontId="29" fillId="3" borderId="0" xfId="0" applyFont="1" applyFill="1" applyAlignment="1">
      <alignment wrapText="1"/>
    </xf>
    <xf numFmtId="0" fontId="10" fillId="0" borderId="0" xfId="0" applyFont="1" applyFill="1" applyAlignment="1">
      <alignment horizontal="right"/>
    </xf>
    <xf numFmtId="0" fontId="43" fillId="3" borderId="12" xfId="0" applyFont="1" applyFill="1" applyBorder="1"/>
    <xf numFmtId="0" fontId="28" fillId="3" borderId="0" xfId="0" applyFont="1" applyFill="1" applyBorder="1" applyAlignment="1">
      <alignment horizontal="right" wrapText="1"/>
    </xf>
    <xf numFmtId="0" fontId="44" fillId="3" borderId="0" xfId="0" applyFont="1" applyFill="1" applyBorder="1"/>
    <xf numFmtId="0" fontId="10" fillId="3" borderId="0" xfId="0" applyFont="1" applyFill="1"/>
    <xf numFmtId="0" fontId="10" fillId="3" borderId="0" xfId="0" applyFont="1" applyFill="1" applyBorder="1" applyAlignment="1">
      <alignment horizontal="left" wrapText="1"/>
    </xf>
    <xf numFmtId="0" fontId="11" fillId="2" borderId="5" xfId="0" applyFont="1" applyFill="1" applyBorder="1" applyAlignment="1">
      <alignment horizontal="left" wrapText="1"/>
    </xf>
    <xf numFmtId="0" fontId="22" fillId="0" borderId="0" xfId="0" applyFont="1" applyAlignment="1">
      <alignment horizontal="center"/>
    </xf>
    <xf numFmtId="0" fontId="11" fillId="2" borderId="0" xfId="0" applyFont="1" applyFill="1" applyBorder="1" applyAlignment="1">
      <alignment horizontal="left"/>
    </xf>
    <xf numFmtId="0" fontId="28" fillId="2" borderId="0" xfId="0" applyFont="1" applyFill="1" applyBorder="1"/>
    <xf numFmtId="49" fontId="11" fillId="2" borderId="0" xfId="0" applyNumberFormat="1" applyFont="1" applyFill="1" applyBorder="1" applyAlignment="1">
      <alignment horizontal="right"/>
    </xf>
    <xf numFmtId="0" fontId="10" fillId="0" borderId="1" xfId="5" applyFont="1" applyFill="1" applyBorder="1">
      <alignment horizontal="left" vertical="top"/>
    </xf>
    <xf numFmtId="0" fontId="10" fillId="0" borderId="1" xfId="5" applyNumberFormat="1" applyFont="1" applyFill="1" applyBorder="1" applyAlignment="1">
      <alignment horizontal="right" vertical="top"/>
    </xf>
    <xf numFmtId="3" fontId="15" fillId="0" borderId="1" xfId="0" applyNumberFormat="1" applyFont="1" applyFill="1" applyBorder="1" applyAlignment="1">
      <alignment horizontal="right"/>
    </xf>
    <xf numFmtId="3" fontId="10" fillId="2" borderId="0" xfId="13" applyNumberFormat="1" applyFont="1" applyFill="1" applyBorder="1" applyAlignment="1"/>
    <xf numFmtId="3" fontId="10" fillId="0" borderId="0" xfId="13" applyNumberFormat="1" applyFont="1" applyFill="1" applyBorder="1" applyAlignment="1"/>
    <xf numFmtId="171" fontId="11" fillId="2" borderId="4" xfId="11" applyNumberFormat="1" applyFont="1" applyFill="1" applyBorder="1"/>
    <xf numFmtId="3" fontId="11" fillId="2" borderId="4" xfId="1" applyNumberFormat="1" applyFont="1" applyFill="1" applyBorder="1" applyAlignment="1">
      <alignment vertical="top" wrapText="1"/>
    </xf>
    <xf numFmtId="3" fontId="11" fillId="2" borderId="16" xfId="11" applyNumberFormat="1" applyFont="1" applyFill="1" applyBorder="1" applyAlignment="1">
      <alignment horizontal="right" vertical="top" wrapText="1"/>
    </xf>
    <xf numFmtId="171" fontId="10" fillId="2" borderId="0" xfId="11" applyNumberFormat="1" applyFont="1" applyFill="1" applyBorder="1" applyAlignment="1">
      <alignment horizontal="left" vertical="top"/>
    </xf>
    <xf numFmtId="171" fontId="10" fillId="2" borderId="7" xfId="11" applyNumberFormat="1" applyFont="1" applyFill="1" applyBorder="1" applyAlignment="1">
      <alignment vertical="top"/>
    </xf>
    <xf numFmtId="3" fontId="10" fillId="0" borderId="13" xfId="11" applyNumberFormat="1" applyFont="1" applyFill="1" applyBorder="1" applyAlignment="1">
      <alignment horizontal="right" vertical="top" wrapText="1"/>
    </xf>
    <xf numFmtId="9" fontId="10" fillId="2" borderId="0" xfId="10" applyFont="1" applyFill="1" applyBorder="1"/>
    <xf numFmtId="3" fontId="11" fillId="2" borderId="13" xfId="0" applyNumberFormat="1" applyFont="1" applyFill="1" applyBorder="1" applyAlignment="1">
      <alignment horizontal="right"/>
    </xf>
    <xf numFmtId="0" fontId="10" fillId="2" borderId="0" xfId="0" applyFont="1" applyFill="1" applyBorder="1" applyAlignment="1">
      <alignment vertical="top"/>
    </xf>
    <xf numFmtId="0" fontId="28" fillId="0" borderId="17" xfId="12" applyFont="1" applyBorder="1" applyAlignment="1">
      <alignment vertical="center"/>
    </xf>
    <xf numFmtId="10" fontId="28" fillId="0" borderId="17" xfId="16" applyNumberFormat="1" applyFont="1" applyBorder="1" applyAlignment="1">
      <alignment vertical="center" wrapText="1"/>
    </xf>
    <xf numFmtId="10" fontId="28" fillId="0" borderId="17" xfId="16" applyNumberFormat="1" applyFont="1" applyBorder="1" applyAlignment="1">
      <alignment horizontal="right" vertical="center" wrapText="1"/>
    </xf>
    <xf numFmtId="10" fontId="11" fillId="2" borderId="17" xfId="16" applyNumberFormat="1" applyFont="1" applyFill="1" applyBorder="1" applyAlignment="1">
      <alignment vertical="center"/>
    </xf>
    <xf numFmtId="0" fontId="28" fillId="0" borderId="17" xfId="12" applyFont="1" applyBorder="1" applyAlignment="1">
      <alignment vertical="center" wrapText="1"/>
    </xf>
    <xf numFmtId="0" fontId="10" fillId="2" borderId="5"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10" fillId="2" borderId="4" xfId="0" applyFont="1" applyFill="1" applyBorder="1" applyAlignment="1">
      <alignment horizontal="left"/>
    </xf>
    <xf numFmtId="3" fontId="10" fillId="2" borderId="4" xfId="0" applyNumberFormat="1" applyFont="1" applyFill="1" applyBorder="1" applyAlignment="1">
      <alignment horizontal="right" wrapText="1"/>
    </xf>
    <xf numFmtId="9" fontId="10" fillId="2" borderId="4" xfId="0" applyNumberFormat="1" applyFont="1" applyFill="1" applyBorder="1" applyAlignment="1">
      <alignment horizontal="right" wrapText="1"/>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46" fillId="0" borderId="0" xfId="0" applyFont="1"/>
    <xf numFmtId="0" fontId="44" fillId="3" borderId="0" xfId="0" applyFont="1" applyFill="1" applyBorder="1" applyAlignment="1"/>
    <xf numFmtId="0" fontId="29" fillId="3" borderId="0" xfId="0" applyFont="1" applyFill="1"/>
    <xf numFmtId="0" fontId="10" fillId="3" borderId="0" xfId="0" applyFont="1" applyFill="1"/>
    <xf numFmtId="0" fontId="10" fillId="3" borderId="0" xfId="0" applyFont="1" applyFill="1"/>
    <xf numFmtId="164" fontId="11" fillId="0" borderId="18" xfId="1" applyNumberFormat="1" applyFont="1" applyFill="1" applyBorder="1" applyAlignment="1">
      <alignment vertical="top"/>
    </xf>
    <xf numFmtId="164" fontId="10" fillId="0" borderId="18" xfId="1" applyNumberFormat="1" applyFont="1" applyFill="1" applyBorder="1" applyAlignment="1">
      <alignment vertical="top"/>
    </xf>
    <xf numFmtId="3" fontId="11" fillId="2" borderId="18" xfId="0" applyNumberFormat="1" applyFont="1" applyFill="1" applyBorder="1" applyAlignment="1">
      <alignment horizontal="right"/>
    </xf>
    <xf numFmtId="3" fontId="11" fillId="3" borderId="18" xfId="0" applyNumberFormat="1" applyFont="1" applyFill="1" applyBorder="1" applyAlignment="1">
      <alignment horizontal="right"/>
    </xf>
    <xf numFmtId="3" fontId="10" fillId="3" borderId="13" xfId="1" applyNumberFormat="1" applyFont="1" applyFill="1" applyBorder="1">
      <alignment horizontal="right" vertical="top"/>
    </xf>
    <xf numFmtId="171" fontId="43" fillId="3" borderId="12" xfId="11" applyNumberFormat="1" applyFont="1" applyFill="1" applyBorder="1" applyAlignment="1">
      <alignment wrapText="1"/>
    </xf>
    <xf numFmtId="0" fontId="29" fillId="3" borderId="0" xfId="0" applyFont="1" applyFill="1" applyBorder="1" applyAlignment="1">
      <alignment horizontal="left" wrapText="1"/>
    </xf>
    <xf numFmtId="0" fontId="10" fillId="3" borderId="0" xfId="0" applyFont="1" applyFill="1"/>
    <xf numFmtId="0" fontId="29" fillId="3" borderId="0" xfId="0" applyFont="1" applyFill="1" applyBorder="1" applyAlignment="1">
      <alignment horizontal="left" wrapText="1"/>
    </xf>
    <xf numFmtId="0" fontId="10" fillId="3" borderId="0" xfId="0" applyFont="1" applyFill="1"/>
    <xf numFmtId="0" fontId="29" fillId="3" borderId="0" xfId="0" applyFont="1" applyFill="1"/>
    <xf numFmtId="0" fontId="28" fillId="0" borderId="14" xfId="0" applyFont="1" applyBorder="1" applyAlignment="1">
      <alignment wrapText="1"/>
    </xf>
    <xf numFmtId="3" fontId="43" fillId="3" borderId="12" xfId="0" applyNumberFormat="1" applyFont="1" applyFill="1" applyBorder="1" applyAlignment="1">
      <alignment horizontal="right" wrapText="1"/>
    </xf>
    <xf numFmtId="10" fontId="11" fillId="3" borderId="0" xfId="0" applyNumberFormat="1" applyFont="1" applyFill="1"/>
    <xf numFmtId="0" fontId="29" fillId="3" borderId="0" xfId="0" applyFont="1" applyFill="1" applyAlignment="1"/>
    <xf numFmtId="3" fontId="14" fillId="0" borderId="1" xfId="0" applyNumberFormat="1" applyFont="1" applyFill="1" applyBorder="1" applyAlignment="1">
      <alignment horizontal="right"/>
    </xf>
    <xf numFmtId="3" fontId="10" fillId="3" borderId="1" xfId="0" applyNumberFormat="1" applyFont="1" applyFill="1" applyBorder="1" applyAlignment="1">
      <alignment horizontal="right"/>
    </xf>
    <xf numFmtId="3" fontId="10" fillId="2" borderId="1" xfId="1" applyNumberFormat="1" applyFont="1" applyFill="1" applyBorder="1">
      <alignment horizontal="right" vertical="top"/>
    </xf>
    <xf numFmtId="3" fontId="10" fillId="2" borderId="1" xfId="0" applyNumberFormat="1" applyFont="1" applyFill="1" applyBorder="1" applyAlignment="1">
      <alignment horizontal="right"/>
    </xf>
    <xf numFmtId="3" fontId="11" fillId="0" borderId="6" xfId="0" applyNumberFormat="1" applyFont="1" applyFill="1" applyBorder="1" applyAlignment="1">
      <alignment horizontal="right"/>
    </xf>
    <xf numFmtId="49" fontId="10" fillId="3" borderId="1" xfId="0" applyNumberFormat="1" applyFont="1" applyFill="1" applyBorder="1" applyAlignment="1">
      <alignment horizontal="left"/>
    </xf>
    <xf numFmtId="0" fontId="41" fillId="0" borderId="0" xfId="0" applyFont="1" applyBorder="1" applyAlignment="1"/>
    <xf numFmtId="0" fontId="28" fillId="0" borderId="14" xfId="0" applyFont="1" applyBorder="1" applyAlignment="1">
      <alignment horizontal="right" wrapText="1"/>
    </xf>
    <xf numFmtId="0" fontId="10" fillId="0" borderId="0" xfId="0" applyFont="1" applyAlignment="1">
      <alignment horizontal="left"/>
    </xf>
    <xf numFmtId="10" fontId="22" fillId="0" borderId="0" xfId="0" applyNumberFormat="1" applyFont="1"/>
    <xf numFmtId="0" fontId="22" fillId="0" borderId="0" xfId="0" applyFont="1"/>
    <xf numFmtId="0" fontId="13" fillId="0" borderId="0" xfId="0" applyFont="1" applyAlignment="1">
      <alignment horizontal="justify"/>
    </xf>
    <xf numFmtId="10" fontId="48" fillId="0" borderId="0" xfId="0" applyNumberFormat="1" applyFont="1"/>
    <xf numFmtId="0" fontId="48" fillId="0" borderId="0" xfId="0" applyFont="1"/>
    <xf numFmtId="10" fontId="49" fillId="0" borderId="0" xfId="10" applyNumberFormat="1" applyFont="1" applyAlignment="1">
      <alignment vertical="center"/>
    </xf>
    <xf numFmtId="0" fontId="29" fillId="2" borderId="0" xfId="0" applyFont="1" applyFill="1" applyBorder="1" applyAlignment="1">
      <alignment horizontal="left" vertical="top"/>
    </xf>
    <xf numFmtId="0" fontId="29" fillId="3" borderId="0" xfId="0" applyFont="1" applyFill="1" applyBorder="1" applyAlignment="1">
      <alignment horizontal="left"/>
    </xf>
    <xf numFmtId="0" fontId="44" fillId="0" borderId="0" xfId="0" applyFont="1" applyFill="1" applyBorder="1"/>
    <xf numFmtId="0" fontId="36" fillId="3" borderId="0" xfId="0" applyFont="1" applyFill="1"/>
    <xf numFmtId="0" fontId="50" fillId="5" borderId="0" xfId="17" applyFill="1" applyAlignment="1">
      <alignment horizontal="right"/>
    </xf>
    <xf numFmtId="0" fontId="50" fillId="3" borderId="0" xfId="17" applyFill="1" applyAlignment="1">
      <alignment horizontal="right"/>
    </xf>
    <xf numFmtId="0" fontId="50" fillId="0" borderId="0" xfId="17" applyFill="1" applyAlignment="1">
      <alignment horizontal="right"/>
    </xf>
    <xf numFmtId="0" fontId="40" fillId="0" borderId="0" xfId="0" applyFont="1" applyBorder="1" applyAlignment="1"/>
    <xf numFmtId="0" fontId="11" fillId="0" borderId="14" xfId="0" applyFont="1" applyBorder="1" applyAlignment="1">
      <alignment wrapText="1"/>
    </xf>
    <xf numFmtId="0" fontId="11" fillId="0" borderId="14" xfId="0" applyFont="1" applyBorder="1" applyAlignment="1">
      <alignment horizontal="right" wrapText="1"/>
    </xf>
    <xf numFmtId="10" fontId="10" fillId="0" borderId="0" xfId="0" applyNumberFormat="1" applyFont="1"/>
    <xf numFmtId="0" fontId="50" fillId="5" borderId="0" xfId="17" applyFill="1"/>
    <xf numFmtId="0" fontId="22" fillId="0" borderId="0" xfId="0" applyFont="1" applyFill="1"/>
    <xf numFmtId="0" fontId="24" fillId="0" borderId="0" xfId="0" applyFont="1" applyFill="1"/>
    <xf numFmtId="0" fontId="51" fillId="0" borderId="0" xfId="0" applyFont="1" applyFill="1" applyAlignment="1">
      <alignment horizontal="right"/>
    </xf>
    <xf numFmtId="0" fontId="39" fillId="2" borderId="0" xfId="12" applyFont="1" applyFill="1"/>
    <xf numFmtId="0" fontId="22" fillId="5" borderId="0" xfId="12" applyFont="1" applyFill="1"/>
    <xf numFmtId="0" fontId="22" fillId="0" borderId="0" xfId="12" applyFont="1" applyFill="1"/>
    <xf numFmtId="0" fontId="11" fillId="3" borderId="5" xfId="0" applyFont="1" applyFill="1" applyBorder="1" applyAlignment="1">
      <alignment horizontal="right" wrapText="1"/>
    </xf>
    <xf numFmtId="0" fontId="39" fillId="0" borderId="0" xfId="0" applyFont="1"/>
    <xf numFmtId="0" fontId="2" fillId="0" borderId="0" xfId="12"/>
    <xf numFmtId="0" fontId="29" fillId="3" borderId="0" xfId="12" applyFont="1" applyFill="1"/>
    <xf numFmtId="175" fontId="29" fillId="3" borderId="0" xfId="11" applyNumberFormat="1" applyFont="1" applyFill="1"/>
    <xf numFmtId="0" fontId="29" fillId="3" borderId="0" xfId="12" applyFont="1" applyFill="1" applyAlignment="1">
      <alignment horizontal="right"/>
    </xf>
    <xf numFmtId="0" fontId="29" fillId="3" borderId="0" xfId="12" applyFont="1" applyFill="1" applyAlignment="1">
      <alignment horizontal="left" vertical="center"/>
    </xf>
    <xf numFmtId="10" fontId="29" fillId="3" borderId="0" xfId="10" applyNumberFormat="1" applyFont="1" applyFill="1"/>
    <xf numFmtId="3" fontId="29" fillId="3" borderId="0" xfId="12" applyNumberFormat="1" applyFont="1" applyFill="1"/>
    <xf numFmtId="3" fontId="29" fillId="3" borderId="0" xfId="12" applyNumberFormat="1" applyFont="1" applyFill="1" applyAlignment="1">
      <alignment horizontal="right"/>
    </xf>
    <xf numFmtId="0" fontId="43" fillId="3" borderId="12" xfId="12" applyFont="1" applyFill="1" applyBorder="1" applyAlignment="1">
      <alignment wrapText="1"/>
    </xf>
    <xf numFmtId="0" fontId="43" fillId="3" borderId="12" xfId="12" applyFont="1" applyFill="1" applyBorder="1" applyAlignment="1"/>
    <xf numFmtId="0" fontId="47" fillId="0" borderId="0" xfId="12" applyFont="1"/>
    <xf numFmtId="0" fontId="47" fillId="0" borderId="19" xfId="12" applyFont="1" applyBorder="1"/>
    <xf numFmtId="10" fontId="28" fillId="3" borderId="0" xfId="10" applyNumberFormat="1" applyFont="1" applyFill="1" applyBorder="1" applyAlignment="1">
      <alignment horizontal="right"/>
    </xf>
    <xf numFmtId="175" fontId="28" fillId="3" borderId="20" xfId="12" applyNumberFormat="1" applyFont="1" applyFill="1" applyBorder="1" applyAlignment="1">
      <alignment horizontal="right"/>
    </xf>
    <xf numFmtId="3" fontId="28" fillId="3" borderId="19" xfId="12" applyNumberFormat="1" applyFont="1" applyFill="1" applyBorder="1" applyAlignment="1">
      <alignment horizontal="right"/>
    </xf>
    <xf numFmtId="0" fontId="52" fillId="3" borderId="0" xfId="12" applyFont="1" applyFill="1" applyAlignment="1">
      <alignment horizontal="left" vertical="center"/>
    </xf>
    <xf numFmtId="0" fontId="2" fillId="0" borderId="0" xfId="12" applyBorder="1"/>
    <xf numFmtId="0" fontId="2" fillId="0" borderId="19" xfId="12" applyBorder="1"/>
    <xf numFmtId="10" fontId="29" fillId="3" borderId="0" xfId="12" applyNumberFormat="1" applyFont="1" applyFill="1" applyBorder="1"/>
    <xf numFmtId="10" fontId="29" fillId="3" borderId="20" xfId="10" applyNumberFormat="1" applyFont="1" applyFill="1" applyBorder="1"/>
    <xf numFmtId="3" fontId="29" fillId="3" borderId="19" xfId="12" applyNumberFormat="1" applyFont="1" applyFill="1" applyBorder="1"/>
    <xf numFmtId="3" fontId="29" fillId="3" borderId="19" xfId="11" applyNumberFormat="1" applyFont="1" applyFill="1" applyBorder="1"/>
    <xf numFmtId="3" fontId="29" fillId="3" borderId="19" xfId="11" applyNumberFormat="1" applyFont="1" applyFill="1" applyBorder="1" applyAlignment="1">
      <alignment horizontal="right"/>
    </xf>
    <xf numFmtId="0" fontId="29" fillId="3" borderId="0" xfId="12" applyFont="1" applyFill="1" applyBorder="1" applyAlignment="1">
      <alignment horizontal="left" vertical="center"/>
    </xf>
    <xf numFmtId="0" fontId="43" fillId="3" borderId="21" xfId="12" applyFont="1" applyFill="1" applyBorder="1" applyAlignment="1">
      <alignment wrapText="1"/>
    </xf>
    <xf numFmtId="0" fontId="43" fillId="3" borderId="22" xfId="12" applyFont="1" applyFill="1" applyBorder="1" applyAlignment="1">
      <alignment wrapText="1"/>
    </xf>
    <xf numFmtId="0" fontId="49" fillId="3" borderId="12" xfId="12" applyFont="1" applyFill="1" applyBorder="1" applyAlignment="1">
      <alignment wrapText="1"/>
    </xf>
    <xf numFmtId="0" fontId="49" fillId="3" borderId="21" xfId="12" applyFont="1" applyFill="1" applyBorder="1" applyAlignment="1">
      <alignment wrapText="1"/>
    </xf>
    <xf numFmtId="0" fontId="49" fillId="3" borderId="22" xfId="12" applyFont="1" applyFill="1" applyBorder="1" applyAlignment="1">
      <alignment wrapText="1"/>
    </xf>
    <xf numFmtId="0" fontId="52" fillId="3" borderId="0" xfId="12" applyFont="1" applyFill="1" applyBorder="1" applyAlignment="1">
      <alignment wrapText="1"/>
    </xf>
    <xf numFmtId="0" fontId="52" fillId="3" borderId="0" xfId="12" applyFont="1" applyFill="1" applyBorder="1" applyAlignment="1"/>
    <xf numFmtId="14" fontId="52" fillId="3" borderId="0" xfId="12" quotePrefix="1" applyNumberFormat="1" applyFont="1" applyFill="1" applyAlignment="1">
      <alignment horizontal="left" vertical="center"/>
    </xf>
    <xf numFmtId="0" fontId="29" fillId="3" borderId="0" xfId="12" applyFont="1" applyFill="1" applyAlignment="1"/>
    <xf numFmtId="0" fontId="52" fillId="3" borderId="0" xfId="12" applyFont="1" applyFill="1" applyAlignment="1"/>
    <xf numFmtId="0" fontId="29" fillId="3" borderId="0" xfId="12" applyFont="1" applyFill="1" applyAlignment="1">
      <alignment horizontal="left"/>
    </xf>
    <xf numFmtId="0" fontId="43" fillId="3" borderId="0" xfId="12" applyFont="1" applyFill="1" applyBorder="1" applyAlignment="1"/>
    <xf numFmtId="0" fontId="10" fillId="3" borderId="0" xfId="0" applyFont="1" applyFill="1"/>
    <xf numFmtId="10" fontId="10" fillId="3" borderId="0" xfId="1" applyNumberFormat="1" applyFont="1" applyFill="1" applyAlignment="1">
      <alignment vertical="top"/>
    </xf>
    <xf numFmtId="0" fontId="10" fillId="3" borderId="0" xfId="0" applyFont="1" applyFill="1"/>
    <xf numFmtId="0" fontId="29" fillId="3" borderId="0" xfId="0" applyFont="1" applyFill="1" applyBorder="1" applyAlignment="1">
      <alignment horizontal="right" wrapText="1"/>
    </xf>
    <xf numFmtId="3" fontId="13" fillId="3" borderId="0" xfId="1" applyNumberFormat="1" applyFont="1" applyFill="1" applyBorder="1">
      <alignment horizontal="right" vertical="top"/>
    </xf>
    <xf numFmtId="3" fontId="13" fillId="3" borderId="0" xfId="1" applyNumberFormat="1" applyFont="1" applyFill="1" applyBorder="1" applyAlignment="1">
      <alignment horizontal="right"/>
    </xf>
    <xf numFmtId="3" fontId="10" fillId="0" borderId="0" xfId="0" applyNumberFormat="1" applyFont="1" applyFill="1" applyBorder="1" applyAlignment="1"/>
    <xf numFmtId="0" fontId="29" fillId="2" borderId="0" xfId="0" applyFont="1" applyFill="1" applyBorder="1" applyAlignment="1">
      <alignment horizontal="left" wrapText="1"/>
    </xf>
    <xf numFmtId="3" fontId="10" fillId="0" borderId="0" xfId="0" applyNumberFormat="1" applyFont="1" applyFill="1" applyBorder="1" applyAlignment="1">
      <alignment wrapText="1"/>
    </xf>
    <xf numFmtId="3" fontId="27" fillId="3" borderId="0" xfId="5" applyNumberFormat="1" applyFont="1" applyFill="1" applyBorder="1">
      <alignment horizontal="left" vertical="top"/>
    </xf>
    <xf numFmtId="0" fontId="10" fillId="3" borderId="0" xfId="0" applyFont="1" applyFill="1" applyBorder="1" applyAlignment="1">
      <alignment horizontal="left" wrapText="1"/>
    </xf>
    <xf numFmtId="0" fontId="10" fillId="3" borderId="0" xfId="0" applyFont="1" applyFill="1"/>
    <xf numFmtId="0" fontId="11" fillId="2" borderId="0" xfId="0" applyFont="1" applyFill="1" applyBorder="1" applyAlignment="1">
      <alignment horizontal="left"/>
    </xf>
    <xf numFmtId="0" fontId="11" fillId="7" borderId="0" xfId="0" applyFont="1" applyFill="1" applyAlignment="1">
      <alignment horizontal="center" vertical="center"/>
    </xf>
    <xf numFmtId="169" fontId="4" fillId="0" borderId="0" xfId="3" applyNumberFormat="1" applyFont="1" applyFill="1">
      <alignment horizontal="right" vertical="top"/>
    </xf>
    <xf numFmtId="3" fontId="11" fillId="0" borderId="6" xfId="13" applyNumberFormat="1" applyFont="1" applyFill="1" applyBorder="1" applyAlignment="1"/>
    <xf numFmtId="3" fontId="10" fillId="0" borderId="16" xfId="11" applyNumberFormat="1" applyFont="1" applyFill="1" applyBorder="1" applyAlignment="1">
      <alignment horizontal="right" vertical="top" wrapText="1"/>
    </xf>
    <xf numFmtId="3" fontId="10" fillId="0" borderId="0" xfId="0" applyNumberFormat="1" applyFont="1" applyFill="1" applyBorder="1" applyAlignment="1">
      <alignment horizontal="right"/>
    </xf>
    <xf numFmtId="0" fontId="29" fillId="0" borderId="0" xfId="0" applyFont="1" applyAlignment="1">
      <alignment horizontal="left"/>
    </xf>
    <xf numFmtId="3" fontId="10" fillId="0" borderId="0" xfId="0" applyNumberFormat="1" applyFont="1" applyFill="1"/>
    <xf numFmtId="0" fontId="29" fillId="3" borderId="0" xfId="0" applyFont="1" applyFill="1" applyAlignment="1">
      <alignment vertical="top" wrapText="1"/>
    </xf>
    <xf numFmtId="3" fontId="10" fillId="0" borderId="0" xfId="1" applyNumberFormat="1" applyFont="1" applyFill="1" applyBorder="1">
      <alignment horizontal="right" vertical="top"/>
    </xf>
    <xf numFmtId="3" fontId="10" fillId="0" borderId="0" xfId="1" applyNumberFormat="1" applyFont="1" applyFill="1" applyBorder="1" applyAlignment="1">
      <alignment horizontal="right" vertical="top"/>
    </xf>
    <xf numFmtId="0" fontId="10" fillId="0" borderId="0" xfId="0" applyFont="1" applyFill="1"/>
    <xf numFmtId="0" fontId="11" fillId="3" borderId="5" xfId="0" applyFont="1" applyFill="1" applyBorder="1" applyAlignment="1">
      <alignment horizontal="right" wrapText="1"/>
    </xf>
    <xf numFmtId="49" fontId="10" fillId="2" borderId="0" xfId="0" applyNumberFormat="1" applyFont="1" applyFill="1" applyBorder="1" applyAlignment="1"/>
    <xf numFmtId="173" fontId="10" fillId="2" borderId="0" xfId="0" applyNumberFormat="1" applyFont="1" applyFill="1" applyBorder="1" applyAlignment="1">
      <alignment horizontal="right"/>
    </xf>
    <xf numFmtId="2" fontId="10" fillId="3" borderId="0" xfId="0" applyNumberFormat="1" applyFont="1" applyFill="1" applyBorder="1"/>
    <xf numFmtId="49" fontId="10" fillId="2" borderId="0" xfId="0" applyNumberFormat="1" applyFont="1" applyFill="1" applyBorder="1" applyAlignment="1">
      <alignment horizontal="right"/>
    </xf>
    <xf numFmtId="0" fontId="36" fillId="2" borderId="0" xfId="0" applyFont="1" applyFill="1" applyBorder="1" applyAlignment="1">
      <alignment horizontal="left"/>
    </xf>
    <xf numFmtId="0" fontId="13" fillId="2" borderId="0" xfId="0" applyFont="1" applyFill="1" applyAlignment="1">
      <alignment horizontal="left" vertical="top" wrapText="1"/>
    </xf>
    <xf numFmtId="174" fontId="11" fillId="2" borderId="0" xfId="0" applyNumberFormat="1" applyFont="1" applyFill="1" applyBorder="1" applyAlignment="1">
      <alignment horizontal="left"/>
    </xf>
    <xf numFmtId="3" fontId="10" fillId="2" borderId="0" xfId="12" quotePrefix="1" applyNumberFormat="1" applyFont="1" applyFill="1" applyBorder="1" applyAlignment="1">
      <alignment horizontal="right" vertical="top" wrapText="1"/>
    </xf>
    <xf numFmtId="3" fontId="10" fillId="2" borderId="0" xfId="12" applyNumberFormat="1" applyFont="1" applyFill="1" applyBorder="1" applyAlignment="1">
      <alignment horizontal="right" vertical="top" wrapText="1"/>
    </xf>
    <xf numFmtId="3" fontId="10" fillId="0" borderId="0" xfId="12" applyNumberFormat="1" applyFont="1" applyFill="1" applyBorder="1" applyAlignment="1">
      <alignment horizontal="right" vertical="top" wrapText="1"/>
    </xf>
    <xf numFmtId="3" fontId="11" fillId="2" borderId="1" xfId="12" applyNumberFormat="1" applyFont="1" applyFill="1" applyBorder="1" applyAlignment="1">
      <alignment horizontal="right" vertical="top" wrapText="1"/>
    </xf>
    <xf numFmtId="0" fontId="11" fillId="3" borderId="5" xfId="0" applyFont="1" applyFill="1" applyBorder="1" applyAlignment="1">
      <alignment horizontal="right" wrapText="1"/>
    </xf>
    <xf numFmtId="0" fontId="10" fillId="3" borderId="0" xfId="0" applyFont="1" applyFill="1"/>
    <xf numFmtId="0" fontId="11" fillId="2" borderId="0" xfId="0" applyFont="1" applyFill="1" applyBorder="1" applyAlignment="1">
      <alignment horizontal="right" vertical="top" wrapText="1"/>
    </xf>
    <xf numFmtId="0" fontId="10" fillId="3" borderId="0" xfId="0" applyFont="1" applyFill="1" applyBorder="1" applyAlignment="1">
      <alignment horizontal="left" vertical="top" wrapText="1"/>
    </xf>
    <xf numFmtId="3" fontId="10" fillId="2" borderId="0" xfId="1" applyNumberFormat="1" applyFont="1" applyFill="1" applyBorder="1">
      <alignment horizontal="right" vertical="top"/>
    </xf>
    <xf numFmtId="3" fontId="10" fillId="3" borderId="0" xfId="11" applyNumberFormat="1" applyFont="1" applyFill="1" applyBorder="1" applyAlignment="1">
      <alignment horizontal="right" vertical="top" wrapText="1"/>
    </xf>
    <xf numFmtId="0" fontId="11" fillId="3" borderId="5" xfId="0" applyFont="1" applyFill="1" applyBorder="1" applyAlignment="1"/>
    <xf numFmtId="0" fontId="11" fillId="3" borderId="5" xfId="0" applyFont="1" applyFill="1" applyBorder="1" applyAlignment="1">
      <alignment horizontal="center"/>
    </xf>
    <xf numFmtId="0" fontId="49" fillId="3" borderId="6" xfId="18" applyFont="1" applyFill="1" applyBorder="1" applyAlignment="1">
      <alignment wrapText="1"/>
    </xf>
    <xf numFmtId="164" fontId="10" fillId="3" borderId="6" xfId="1" applyNumberFormat="1" applyFont="1" applyFill="1" applyBorder="1" applyAlignment="1">
      <alignment horizontal="right" vertical="center"/>
    </xf>
    <xf numFmtId="0" fontId="49" fillId="3" borderId="0" xfId="18" applyFont="1" applyFill="1" applyAlignment="1">
      <alignment wrapText="1"/>
    </xf>
    <xf numFmtId="1" fontId="43" fillId="3" borderId="0" xfId="18" applyNumberFormat="1" applyFont="1" applyFill="1" applyBorder="1"/>
    <xf numFmtId="0" fontId="49" fillId="3" borderId="0" xfId="18" applyFont="1" applyFill="1" applyAlignment="1">
      <alignment horizontal="left" wrapText="1" indent="1"/>
    </xf>
    <xf numFmtId="164" fontId="10" fillId="3" borderId="0" xfId="1" applyNumberFormat="1" applyFont="1" applyFill="1" applyBorder="1" applyAlignment="1">
      <alignment horizontal="right" vertical="center"/>
    </xf>
    <xf numFmtId="0" fontId="49" fillId="3" borderId="0" xfId="18" applyFont="1" applyFill="1" applyAlignment="1"/>
    <xf numFmtId="164" fontId="10" fillId="3" borderId="4" xfId="1" applyNumberFormat="1" applyFont="1" applyFill="1" applyBorder="1" applyAlignment="1">
      <alignment horizontal="right" vertical="center"/>
    </xf>
    <xf numFmtId="0" fontId="43" fillId="3" borderId="6" xfId="18" applyFont="1" applyFill="1" applyBorder="1"/>
    <xf numFmtId="0" fontId="11" fillId="3" borderId="0" xfId="19" applyFont="1" applyFill="1" applyAlignment="1">
      <alignment horizontal="left"/>
    </xf>
    <xf numFmtId="167" fontId="10" fillId="3" borderId="0" xfId="5" applyNumberFormat="1" applyFont="1" applyFill="1" applyAlignment="1">
      <alignment horizontal="left"/>
    </xf>
    <xf numFmtId="0" fontId="10" fillId="3" borderId="4" xfId="5" quotePrefix="1" applyFont="1" applyFill="1" applyBorder="1" applyAlignment="1">
      <alignment horizontal="left"/>
    </xf>
    <xf numFmtId="0" fontId="11" fillId="3" borderId="6" xfId="5" applyFont="1" applyFill="1" applyBorder="1" applyAlignment="1">
      <alignment horizontal="left"/>
    </xf>
    <xf numFmtId="164" fontId="11" fillId="3" borderId="6" xfId="1" applyNumberFormat="1" applyFont="1" applyFill="1" applyBorder="1" applyAlignment="1">
      <alignment horizontal="right" vertical="center"/>
    </xf>
    <xf numFmtId="0" fontId="11" fillId="3" borderId="0" xfId="5" applyFont="1" applyFill="1" applyBorder="1" applyAlignment="1">
      <alignment horizontal="left" vertical="top"/>
    </xf>
    <xf numFmtId="3" fontId="14" fillId="3" borderId="0" xfId="0" applyNumberFormat="1" applyFont="1" applyFill="1" applyAlignment="1">
      <alignment horizontal="right"/>
    </xf>
    <xf numFmtId="3" fontId="15" fillId="3" borderId="0" xfId="0" applyNumberFormat="1" applyFont="1" applyFill="1" applyAlignment="1">
      <alignment horizontal="right"/>
    </xf>
    <xf numFmtId="0" fontId="10" fillId="3" borderId="0" xfId="5" applyFont="1" applyFill="1" applyBorder="1" applyAlignment="1">
      <alignment horizontal="left" vertical="center" indent="1"/>
    </xf>
    <xf numFmtId="0" fontId="10" fillId="3" borderId="4" xfId="5" applyFont="1" applyFill="1" applyBorder="1" applyAlignment="1">
      <alignment horizontal="left" vertical="center" indent="1"/>
    </xf>
    <xf numFmtId="174" fontId="11" fillId="3" borderId="5" xfId="0" applyNumberFormat="1" applyFont="1" applyFill="1" applyBorder="1" applyAlignment="1">
      <alignment horizontal="right" wrapText="1"/>
    </xf>
    <xf numFmtId="0" fontId="10" fillId="3" borderId="0" xfId="0" applyFont="1" applyFill="1"/>
    <xf numFmtId="0" fontId="11" fillId="7" borderId="0" xfId="0" applyFont="1" applyFill="1" applyAlignment="1">
      <alignment horizontal="center" vertical="center"/>
    </xf>
    <xf numFmtId="0" fontId="56" fillId="3" borderId="0" xfId="0" applyFont="1" applyFill="1" applyBorder="1" applyAlignment="1">
      <alignment horizontal="left"/>
    </xf>
    <xf numFmtId="0" fontId="24" fillId="3" borderId="0" xfId="0" applyFont="1" applyFill="1" applyBorder="1"/>
    <xf numFmtId="0" fontId="24" fillId="3" borderId="23" xfId="0" applyFont="1" applyFill="1" applyBorder="1" applyAlignment="1">
      <alignment wrapText="1"/>
    </xf>
    <xf numFmtId="0" fontId="24" fillId="3" borderId="24" xfId="0" applyFont="1" applyFill="1" applyBorder="1" applyAlignment="1">
      <alignment vertical="center" wrapText="1"/>
    </xf>
    <xf numFmtId="0" fontId="24" fillId="3" borderId="23" xfId="0" applyFont="1" applyFill="1" applyBorder="1" applyAlignment="1">
      <alignment vertical="center" wrapText="1"/>
    </xf>
    <xf numFmtId="0" fontId="24" fillId="3" borderId="23" xfId="0" applyFont="1" applyFill="1" applyBorder="1"/>
    <xf numFmtId="0" fontId="24" fillId="3" borderId="23" xfId="0" quotePrefix="1" applyFont="1" applyFill="1" applyBorder="1"/>
    <xf numFmtId="177" fontId="24" fillId="3" borderId="25" xfId="11" applyNumberFormat="1" applyFont="1" applyFill="1" applyBorder="1"/>
    <xf numFmtId="177" fontId="24" fillId="3" borderId="26" xfId="11" applyNumberFormat="1" applyFont="1" applyFill="1" applyBorder="1"/>
    <xf numFmtId="166" fontId="24" fillId="3" borderId="26" xfId="11" applyFont="1" applyFill="1" applyBorder="1"/>
    <xf numFmtId="0" fontId="24" fillId="3" borderId="26" xfId="0" applyFont="1" applyFill="1" applyBorder="1"/>
    <xf numFmtId="0" fontId="24" fillId="3" borderId="26" xfId="0" applyNumberFormat="1" applyFont="1" applyFill="1" applyBorder="1"/>
    <xf numFmtId="43" fontId="24" fillId="3" borderId="26" xfId="11" applyNumberFormat="1" applyFont="1" applyFill="1" applyBorder="1"/>
    <xf numFmtId="43" fontId="24" fillId="3" borderId="26" xfId="0" applyNumberFormat="1" applyFont="1" applyFill="1" applyBorder="1"/>
    <xf numFmtId="170" fontId="24" fillId="3" borderId="26" xfId="10" applyNumberFormat="1" applyFont="1" applyFill="1" applyBorder="1"/>
    <xf numFmtId="177" fontId="24" fillId="3" borderId="27" xfId="11" applyNumberFormat="1" applyFont="1" applyFill="1" applyBorder="1"/>
    <xf numFmtId="177" fontId="24" fillId="3" borderId="28" xfId="11" applyNumberFormat="1" applyFont="1" applyFill="1" applyBorder="1"/>
    <xf numFmtId="43" fontId="24" fillId="3" borderId="28" xfId="11" applyNumberFormat="1" applyFont="1" applyFill="1" applyBorder="1"/>
    <xf numFmtId="166" fontId="24" fillId="3" borderId="28" xfId="11" applyFont="1" applyFill="1" applyBorder="1"/>
    <xf numFmtId="43" fontId="24" fillId="0" borderId="28" xfId="0" applyNumberFormat="1" applyFont="1" applyFill="1" applyBorder="1"/>
    <xf numFmtId="170" fontId="24" fillId="3" borderId="28" xfId="10" applyNumberFormat="1" applyFont="1" applyFill="1" applyBorder="1"/>
    <xf numFmtId="0" fontId="56" fillId="3" borderId="29" xfId="0" applyFont="1" applyFill="1" applyBorder="1"/>
    <xf numFmtId="177" fontId="56" fillId="3" borderId="30" xfId="0" applyNumberFormat="1" applyFont="1" applyFill="1" applyBorder="1"/>
    <xf numFmtId="177" fontId="56" fillId="3" borderId="31" xfId="11" applyNumberFormat="1" applyFont="1" applyFill="1" applyBorder="1"/>
    <xf numFmtId="177" fontId="56" fillId="3" borderId="31" xfId="0" applyNumberFormat="1" applyFont="1" applyFill="1" applyBorder="1"/>
    <xf numFmtId="0" fontId="56" fillId="3" borderId="31" xfId="0" applyFont="1" applyFill="1" applyBorder="1"/>
    <xf numFmtId="170" fontId="56" fillId="3" borderId="31" xfId="10" applyNumberFormat="1" applyFont="1" applyFill="1" applyBorder="1"/>
    <xf numFmtId="0" fontId="56" fillId="3" borderId="0" xfId="0" applyFont="1" applyFill="1"/>
    <xf numFmtId="0" fontId="24" fillId="3" borderId="29" xfId="0" applyFont="1" applyFill="1" applyBorder="1" applyAlignment="1"/>
    <xf numFmtId="0" fontId="24" fillId="3" borderId="29" xfId="0" quotePrefix="1" applyFont="1" applyFill="1" applyBorder="1"/>
    <xf numFmtId="177" fontId="24" fillId="3" borderId="32" xfId="11" applyNumberFormat="1" applyFont="1" applyFill="1" applyBorder="1"/>
    <xf numFmtId="177" fontId="24" fillId="3" borderId="33" xfId="11" applyNumberFormat="1" applyFont="1" applyFill="1" applyBorder="1"/>
    <xf numFmtId="177" fontId="24" fillId="3" borderId="34" xfId="11" applyNumberFormat="1" applyFont="1" applyFill="1" applyBorder="1"/>
    <xf numFmtId="43" fontId="24" fillId="3" borderId="34" xfId="11" applyNumberFormat="1" applyFont="1" applyFill="1" applyBorder="1"/>
    <xf numFmtId="0" fontId="24" fillId="3" borderId="34" xfId="0" applyFont="1" applyFill="1" applyBorder="1"/>
    <xf numFmtId="0" fontId="24" fillId="3" borderId="23" xfId="0" applyFont="1" applyFill="1" applyBorder="1" applyAlignment="1"/>
    <xf numFmtId="177" fontId="24" fillId="3" borderId="35" xfId="11" applyNumberFormat="1" applyFont="1" applyFill="1" applyBorder="1"/>
    <xf numFmtId="177" fontId="24" fillId="3" borderId="36" xfId="11" applyNumberFormat="1" applyFont="1" applyFill="1" applyBorder="1"/>
    <xf numFmtId="0" fontId="56" fillId="3" borderId="29" xfId="0" applyFont="1" applyFill="1" applyBorder="1" applyAlignment="1"/>
    <xf numFmtId="177" fontId="56" fillId="3" borderId="30" xfId="11" applyNumberFormat="1" applyFont="1" applyFill="1" applyBorder="1"/>
    <xf numFmtId="177" fontId="56" fillId="3" borderId="37" xfId="11" applyNumberFormat="1" applyFont="1" applyFill="1" applyBorder="1"/>
    <xf numFmtId="0" fontId="56" fillId="3" borderId="38" xfId="0" applyFont="1" applyFill="1" applyBorder="1"/>
    <xf numFmtId="170" fontId="24" fillId="3" borderId="31" xfId="10" applyNumberFormat="1" applyFont="1" applyFill="1" applyBorder="1"/>
    <xf numFmtId="177" fontId="22" fillId="3" borderId="34" xfId="11" applyNumberFormat="1" applyFont="1" applyFill="1" applyBorder="1"/>
    <xf numFmtId="2" fontId="24" fillId="3" borderId="26" xfId="0" applyNumberFormat="1" applyFont="1" applyFill="1" applyBorder="1"/>
    <xf numFmtId="177" fontId="22" fillId="3" borderId="26" xfId="11" applyNumberFormat="1" applyFont="1" applyFill="1" applyBorder="1"/>
    <xf numFmtId="0" fontId="24" fillId="3" borderId="39" xfId="0" applyFont="1" applyFill="1" applyBorder="1" applyAlignment="1"/>
    <xf numFmtId="0" fontId="24" fillId="3" borderId="39" xfId="0" applyFont="1" applyFill="1" applyBorder="1"/>
    <xf numFmtId="177" fontId="24" fillId="3" borderId="40" xfId="11" applyNumberFormat="1" applyFont="1" applyFill="1" applyBorder="1"/>
    <xf numFmtId="177" fontId="24" fillId="3" borderId="41" xfId="11" applyNumberFormat="1" applyFont="1" applyFill="1" applyBorder="1"/>
    <xf numFmtId="177" fontId="24" fillId="3" borderId="42" xfId="11" applyNumberFormat="1" applyFont="1" applyFill="1" applyBorder="1"/>
    <xf numFmtId="2" fontId="24" fillId="3" borderId="42" xfId="0" applyNumberFormat="1" applyFont="1" applyFill="1" applyBorder="1"/>
    <xf numFmtId="177" fontId="22" fillId="3" borderId="42" xfId="11" applyNumberFormat="1" applyFont="1" applyFill="1" applyBorder="1"/>
    <xf numFmtId="170" fontId="24" fillId="3" borderId="42" xfId="10" applyNumberFormat="1" applyFont="1" applyFill="1" applyBorder="1"/>
    <xf numFmtId="0" fontId="56" fillId="3" borderId="23" xfId="0" applyFont="1" applyFill="1" applyBorder="1" applyAlignment="1"/>
    <xf numFmtId="0" fontId="56" fillId="3" borderId="23" xfId="0" applyFont="1" applyFill="1" applyBorder="1"/>
    <xf numFmtId="177" fontId="56" fillId="3" borderId="43" xfId="11" applyNumberFormat="1" applyFont="1" applyFill="1" applyBorder="1"/>
    <xf numFmtId="177" fontId="56" fillId="3" borderId="44" xfId="11" applyNumberFormat="1" applyFont="1" applyFill="1" applyBorder="1"/>
    <xf numFmtId="177" fontId="56" fillId="3" borderId="38" xfId="0" applyNumberFormat="1" applyFont="1" applyFill="1" applyBorder="1"/>
    <xf numFmtId="170" fontId="56" fillId="3" borderId="38" xfId="10" applyNumberFormat="1" applyFont="1" applyFill="1" applyBorder="1"/>
    <xf numFmtId="177" fontId="56" fillId="3" borderId="38" xfId="11" applyNumberFormat="1" applyFont="1" applyFill="1" applyBorder="1"/>
    <xf numFmtId="166" fontId="24" fillId="3" borderId="42" xfId="11" applyFont="1" applyFill="1" applyBorder="1"/>
    <xf numFmtId="170" fontId="24" fillId="3" borderId="38" xfId="10" applyNumberFormat="1" applyFont="1" applyFill="1" applyBorder="1"/>
    <xf numFmtId="43" fontId="24" fillId="3" borderId="42" xfId="11" applyNumberFormat="1" applyFont="1" applyFill="1" applyBorder="1"/>
    <xf numFmtId="177" fontId="56" fillId="3" borderId="25" xfId="0" applyNumberFormat="1" applyFont="1" applyFill="1" applyBorder="1"/>
    <xf numFmtId="177" fontId="56" fillId="3" borderId="35" xfId="0" applyNumberFormat="1" applyFont="1" applyFill="1" applyBorder="1"/>
    <xf numFmtId="177" fontId="56" fillId="3" borderId="26" xfId="0" applyNumberFormat="1" applyFont="1" applyFill="1" applyBorder="1"/>
    <xf numFmtId="43" fontId="56" fillId="3" borderId="26" xfId="0" applyNumberFormat="1" applyFont="1" applyFill="1" applyBorder="1"/>
    <xf numFmtId="0" fontId="57" fillId="0" borderId="12" xfId="5" applyFont="1" applyFill="1" applyBorder="1">
      <alignment horizontal="left" vertical="top"/>
    </xf>
    <xf numFmtId="0" fontId="0" fillId="3" borderId="0" xfId="0" applyFont="1" applyFill="1"/>
    <xf numFmtId="0" fontId="0" fillId="3" borderId="0" xfId="0" applyFont="1" applyFill="1" applyBorder="1" applyAlignment="1"/>
    <xf numFmtId="0" fontId="0" fillId="3" borderId="0" xfId="0" applyFill="1"/>
    <xf numFmtId="0" fontId="10" fillId="3" borderId="0" xfId="0" applyFont="1" applyFill="1" applyAlignment="1">
      <alignment horizontal="right" vertical="top" wrapText="1"/>
    </xf>
    <xf numFmtId="0" fontId="11" fillId="2" borderId="5" xfId="0" applyFont="1" applyFill="1" applyBorder="1" applyAlignment="1">
      <alignment horizontal="left" wrapText="1"/>
    </xf>
    <xf numFmtId="0" fontId="58" fillId="2" borderId="0" xfId="22" applyFill="1"/>
    <xf numFmtId="0" fontId="58" fillId="0" borderId="0" xfId="22"/>
    <xf numFmtId="0" fontId="58" fillId="3" borderId="0" xfId="22" applyFill="1" applyBorder="1" applyAlignment="1">
      <alignment horizontal="left"/>
    </xf>
    <xf numFmtId="0" fontId="58" fillId="2" borderId="0" xfId="22" applyFill="1" applyAlignment="1">
      <alignment vertical="top"/>
    </xf>
    <xf numFmtId="0" fontId="11" fillId="2" borderId="5" xfId="0" applyFont="1" applyFill="1" applyBorder="1" applyAlignment="1">
      <alignment horizontal="center"/>
    </xf>
    <xf numFmtId="173" fontId="11" fillId="2" borderId="5" xfId="0" applyNumberFormat="1" applyFont="1" applyFill="1" applyBorder="1" applyAlignment="1">
      <alignment horizontal="center"/>
    </xf>
    <xf numFmtId="0" fontId="29"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7" xfId="0" applyFont="1" applyFill="1" applyBorder="1" applyAlignment="1">
      <alignment horizontal="left" wrapText="1"/>
    </xf>
    <xf numFmtId="0" fontId="11" fillId="3" borderId="0" xfId="0" applyFont="1" applyFill="1" applyBorder="1" applyAlignment="1">
      <alignment horizontal="right" wrapText="1"/>
    </xf>
    <xf numFmtId="0" fontId="11" fillId="3" borderId="5" xfId="0" applyFont="1" applyFill="1" applyBorder="1" applyAlignment="1">
      <alignment horizontal="right" wrapText="1"/>
    </xf>
    <xf numFmtId="0" fontId="29" fillId="3" borderId="0" xfId="0" applyFont="1" applyFill="1"/>
    <xf numFmtId="0" fontId="10" fillId="3" borderId="0" xfId="0" applyFont="1" applyFill="1"/>
    <xf numFmtId="171" fontId="10" fillId="3" borderId="0" xfId="11" applyNumberFormat="1" applyFont="1" applyFill="1" applyBorder="1" applyAlignment="1">
      <alignment horizontal="left" wrapText="1"/>
    </xf>
    <xf numFmtId="167" fontId="11" fillId="0" borderId="1" xfId="4" applyFont="1" applyFill="1" applyBorder="1" applyAlignment="1">
      <alignment horizontal="left"/>
    </xf>
    <xf numFmtId="164" fontId="11" fillId="0" borderId="0" xfId="5" applyNumberFormat="1" applyFont="1" applyFill="1" applyAlignment="1">
      <alignment horizontal="left" vertical="top"/>
    </xf>
    <xf numFmtId="168"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58" fillId="2" borderId="0" xfId="22" applyFill="1" applyAlignment="1">
      <alignment horizontal="justify" vertical="top" wrapText="1"/>
    </xf>
    <xf numFmtId="0" fontId="11" fillId="2" borderId="1"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5" xfId="0" applyFont="1" applyFill="1" applyBorder="1" applyAlignment="1">
      <alignment horizontal="right" vertical="top" wrapText="1"/>
    </xf>
    <xf numFmtId="0" fontId="28" fillId="2" borderId="0" xfId="0" applyFont="1" applyFill="1" applyBorder="1" applyAlignment="1">
      <alignment horizontal="right" vertical="top" wrapText="1"/>
    </xf>
    <xf numFmtId="0" fontId="13" fillId="2" borderId="0" xfId="0" applyFont="1" applyFill="1" applyBorder="1" applyAlignment="1">
      <alignment horizontal="left" vertical="top" wrapText="1"/>
    </xf>
    <xf numFmtId="176" fontId="11" fillId="3" borderId="0" xfId="20" quotePrefix="1" applyNumberFormat="1" applyFont="1" applyFill="1" applyBorder="1" applyAlignment="1">
      <alignment horizontal="center"/>
    </xf>
    <xf numFmtId="0" fontId="11" fillId="2" borderId="5" xfId="0" applyFont="1" applyFill="1" applyBorder="1" applyAlignment="1">
      <alignment horizontal="left" wrapText="1"/>
    </xf>
    <xf numFmtId="0" fontId="11" fillId="2" borderId="0" xfId="0" applyFont="1" applyFill="1" applyAlignment="1">
      <alignment horizontal="center" wrapText="1"/>
    </xf>
    <xf numFmtId="0" fontId="22" fillId="0" borderId="0" xfId="0" applyFont="1" applyAlignment="1">
      <alignment horizontal="center"/>
    </xf>
    <xf numFmtId="0" fontId="10" fillId="2" borderId="0" xfId="0" applyFont="1" applyFill="1" applyAlignment="1">
      <alignment horizontal="center" wrapText="1"/>
    </xf>
    <xf numFmtId="0" fontId="26" fillId="2" borderId="0" xfId="0" applyFont="1" applyFill="1" applyBorder="1" applyAlignment="1">
      <alignment horizontal="left" vertical="top" wrapText="1"/>
    </xf>
    <xf numFmtId="0" fontId="26"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15"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29"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5" xfId="0" applyFont="1" applyFill="1" applyBorder="1" applyAlignment="1">
      <alignment horizontal="left" vertical="top"/>
    </xf>
    <xf numFmtId="0" fontId="11" fillId="2" borderId="0" xfId="0" applyFont="1" applyFill="1" applyBorder="1" applyAlignment="1">
      <alignment horizontal="left"/>
    </xf>
    <xf numFmtId="0" fontId="11" fillId="2" borderId="5" xfId="0" applyFont="1" applyFill="1" applyBorder="1" applyAlignment="1">
      <alignment horizontal="left"/>
    </xf>
    <xf numFmtId="3" fontId="11" fillId="2" borderId="0" xfId="0" applyNumberFormat="1" applyFont="1" applyFill="1" applyBorder="1" applyAlignment="1">
      <alignment horizontal="right" wrapText="1"/>
    </xf>
    <xf numFmtId="3" fontId="11" fillId="2" borderId="5"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5"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5" xfId="0" applyNumberFormat="1" applyFont="1" applyFill="1" applyBorder="1" applyAlignment="1">
      <alignment horizontal="right" wrapText="1"/>
    </xf>
    <xf numFmtId="169" fontId="25" fillId="0" borderId="0" xfId="1" applyFont="1" applyFill="1" applyAlignment="1">
      <alignment horizontal="center" vertical="top"/>
    </xf>
    <xf numFmtId="0" fontId="11" fillId="7" borderId="0" xfId="0" applyFont="1" applyFill="1" applyAlignment="1">
      <alignment horizontal="center" vertical="center"/>
    </xf>
    <xf numFmtId="0" fontId="11" fillId="3" borderId="0" xfId="0" applyFont="1" applyFill="1" applyBorder="1"/>
    <xf numFmtId="0" fontId="52" fillId="3" borderId="0" xfId="12" applyFont="1" applyFill="1" applyBorder="1" applyAlignment="1">
      <alignment horizontal="center" wrapText="1"/>
    </xf>
    <xf numFmtId="0" fontId="52" fillId="3" borderId="0" xfId="12" applyFont="1" applyFill="1" applyBorder="1" applyAlignment="1">
      <alignment horizontal="center"/>
    </xf>
    <xf numFmtId="0" fontId="11" fillId="3" borderId="4" xfId="0" applyFont="1" applyFill="1" applyBorder="1" applyAlignment="1">
      <alignment horizontal="left"/>
    </xf>
    <xf numFmtId="3" fontId="11" fillId="3" borderId="4" xfId="0" applyNumberFormat="1" applyFont="1" applyFill="1" applyBorder="1" applyAlignment="1">
      <alignment wrapText="1"/>
    </xf>
    <xf numFmtId="174" fontId="11" fillId="2" borderId="5" xfId="0" applyNumberFormat="1" applyFont="1" applyFill="1" applyBorder="1" applyAlignment="1">
      <alignment horizontal="right" vertical="top" wrapText="1"/>
    </xf>
  </cellXfs>
  <cellStyles count="23">
    <cellStyle name="EY0dp" xfId="1" xr:uid="{00000000-0005-0000-0000-000000000000}"/>
    <cellStyle name="EYColumnHeading" xfId="2" xr:uid="{00000000-0005-0000-0000-000001000000}"/>
    <cellStyle name="EYnumber" xfId="3" xr:uid="{00000000-0005-0000-0000-000002000000}"/>
    <cellStyle name="EYSheetHeader1" xfId="4" xr:uid="{00000000-0005-0000-0000-000003000000}"/>
    <cellStyle name="EYtext" xfId="5" xr:uid="{00000000-0005-0000-0000-000004000000}"/>
    <cellStyle name="greyed 2" xfId="14" xr:uid="{00000000-0005-0000-0000-000005000000}"/>
    <cellStyle name="Hyperkobling" xfId="17" builtinId="8"/>
    <cellStyle name="Komma" xfId="11" builtinId="3"/>
    <cellStyle name="Komma 2" xfId="13" xr:uid="{00000000-0005-0000-0000-000008000000}"/>
    <cellStyle name="Komma 2 2" xfId="21" xr:uid="{E68652EF-D71D-4AD6-83EB-89BE46131FC6}"/>
    <cellStyle name="Normal" xfId="0" builtinId="0"/>
    <cellStyle name="Normal 2" xfId="12" xr:uid="{00000000-0005-0000-0000-00000A000000}"/>
    <cellStyle name="Normal 3 3" xfId="19" xr:uid="{FA253BF9-5323-4761-A1D6-F06CF34BA29C}"/>
    <cellStyle name="Normal 4 2 2" xfId="18" xr:uid="{03000D22-DF10-4AF1-9FDB-3AADAA2E32AD}"/>
    <cellStyle name="Normal_Eksempelregnskap Sparebank 1 Gruppen 20051207" xfId="6" xr:uid="{00000000-0005-0000-0000-00000B000000}"/>
    <cellStyle name="Normal_Kopi av bearbeidet notemal pr 280907 begge grupper vs 4" xfId="20" xr:uid="{108A827C-92AC-4094-91DC-27EFB6705F5D}"/>
    <cellStyle name="Normal_Note 15" xfId="7" xr:uid="{00000000-0005-0000-0000-00000C000000}"/>
    <cellStyle name="Normal_Transaction Foundations Workbook" xfId="8" xr:uid="{00000000-0005-0000-0000-00000D000000}"/>
    <cellStyle name="Normal_Verdipapirnote og derivatnote" xfId="9" xr:uid="{00000000-0005-0000-0000-00000E000000}"/>
    <cellStyle name="Prosent" xfId="10" builtinId="5"/>
    <cellStyle name="Prosent 2" xfId="15" xr:uid="{00000000-0005-0000-0000-000010000000}"/>
    <cellStyle name="Prosent 3" xfId="16" xr:uid="{00000000-0005-0000-0000-000011000000}"/>
    <cellStyle name="Tittel" xfId="22" builtinId="15" customBuiltin="1"/>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6"/>
  <sheetViews>
    <sheetView showGridLines="0" tabSelected="1" zoomScale="90" zoomScaleNormal="90" workbookViewId="0">
      <selection activeCell="E1" sqref="E1"/>
    </sheetView>
  </sheetViews>
  <sheetFormatPr baseColWidth="10" defaultColWidth="11" defaultRowHeight="12.75" x14ac:dyDescent="0.2"/>
  <cols>
    <col min="1" max="1" width="9.625" style="269" customWidth="1"/>
    <col min="2" max="2" width="137" style="269" customWidth="1"/>
    <col min="3" max="3" width="17.25" style="269" customWidth="1"/>
    <col min="4" max="4" width="18.875" style="269" customWidth="1"/>
    <col min="5" max="5" width="20.625" style="269" customWidth="1"/>
    <col min="47" max="16384" width="11" style="269"/>
  </cols>
  <sheetData>
    <row r="1" spans="1:5" ht="23.25" x14ac:dyDescent="0.35">
      <c r="A1" s="261" t="s">
        <v>348</v>
      </c>
      <c r="B1" s="262"/>
      <c r="C1" s="262"/>
      <c r="D1" s="262"/>
      <c r="E1" s="398" t="s">
        <v>1118</v>
      </c>
    </row>
    <row r="2" spans="1:5" x14ac:dyDescent="0.2">
      <c r="A2" s="263" t="s">
        <v>349</v>
      </c>
      <c r="B2" s="264" t="s">
        <v>350</v>
      </c>
      <c r="C2" s="265" t="s">
        <v>351</v>
      </c>
      <c r="D2" s="265" t="s">
        <v>352</v>
      </c>
      <c r="E2" s="265"/>
    </row>
    <row r="3" spans="1:5" ht="15" x14ac:dyDescent="0.25">
      <c r="A3" s="270"/>
      <c r="B3" s="267"/>
      <c r="C3" s="268"/>
      <c r="D3" s="271"/>
      <c r="E3" s="271"/>
    </row>
    <row r="4" spans="1:5" x14ac:dyDescent="0.2">
      <c r="A4" s="578">
        <v>1</v>
      </c>
      <c r="B4" s="273" t="s">
        <v>353</v>
      </c>
      <c r="C4" s="272">
        <v>47</v>
      </c>
      <c r="D4" s="272" t="s">
        <v>354</v>
      </c>
      <c r="E4" s="272"/>
    </row>
    <row r="5" spans="1:5" x14ac:dyDescent="0.2">
      <c r="A5" s="579">
        <v>2</v>
      </c>
      <c r="B5" s="267" t="s">
        <v>355</v>
      </c>
      <c r="C5" s="268">
        <v>48</v>
      </c>
      <c r="D5" s="268" t="s">
        <v>356</v>
      </c>
      <c r="E5" s="268"/>
    </row>
    <row r="6" spans="1:5" x14ac:dyDescent="0.2">
      <c r="A6" s="578">
        <v>3</v>
      </c>
      <c r="B6" s="273" t="s">
        <v>357</v>
      </c>
      <c r="C6" s="272">
        <v>48</v>
      </c>
      <c r="D6" s="272" t="s">
        <v>358</v>
      </c>
      <c r="E6" s="272"/>
    </row>
    <row r="7" spans="1:5" x14ac:dyDescent="0.2">
      <c r="A7" s="579">
        <v>4</v>
      </c>
      <c r="B7" s="267" t="s">
        <v>359</v>
      </c>
      <c r="C7" s="268">
        <v>48</v>
      </c>
      <c r="D7" s="268" t="s">
        <v>360</v>
      </c>
      <c r="E7" s="268"/>
    </row>
    <row r="8" spans="1:5" x14ac:dyDescent="0.2">
      <c r="A8" s="578">
        <v>5</v>
      </c>
      <c r="B8" s="273" t="s">
        <v>361</v>
      </c>
      <c r="C8" s="272">
        <v>50</v>
      </c>
      <c r="D8" s="272" t="s">
        <v>362</v>
      </c>
      <c r="E8" s="272"/>
    </row>
    <row r="9" spans="1:5" x14ac:dyDescent="0.2">
      <c r="A9" s="579">
        <v>6</v>
      </c>
      <c r="B9" s="267" t="s">
        <v>789</v>
      </c>
      <c r="C9" s="268">
        <v>50</v>
      </c>
      <c r="D9" s="268" t="s">
        <v>354</v>
      </c>
      <c r="E9" s="268"/>
    </row>
    <row r="10" spans="1:5" x14ac:dyDescent="0.2">
      <c r="A10" s="578">
        <v>7</v>
      </c>
      <c r="B10" s="273" t="s">
        <v>790</v>
      </c>
      <c r="C10" s="272">
        <v>51</v>
      </c>
      <c r="D10" s="272" t="s">
        <v>363</v>
      </c>
      <c r="E10" s="272"/>
    </row>
    <row r="11" spans="1:5" x14ac:dyDescent="0.2">
      <c r="A11" s="579">
        <v>8</v>
      </c>
      <c r="B11" s="267" t="s">
        <v>791</v>
      </c>
      <c r="C11" s="268">
        <v>52</v>
      </c>
      <c r="D11" s="268" t="s">
        <v>363</v>
      </c>
      <c r="E11" s="268"/>
    </row>
    <row r="12" spans="1:5" x14ac:dyDescent="0.2">
      <c r="A12" s="578">
        <v>9</v>
      </c>
      <c r="B12" s="273" t="s">
        <v>1128</v>
      </c>
      <c r="C12" s="272">
        <v>52</v>
      </c>
      <c r="D12" s="272" t="s">
        <v>363</v>
      </c>
      <c r="E12" s="272"/>
    </row>
    <row r="13" spans="1:5" x14ac:dyDescent="0.2">
      <c r="A13" s="579">
        <v>10</v>
      </c>
      <c r="B13" s="274" t="s">
        <v>792</v>
      </c>
      <c r="C13" s="268">
        <v>53</v>
      </c>
      <c r="D13" s="268" t="s">
        <v>363</v>
      </c>
      <c r="E13" s="268"/>
    </row>
    <row r="14" spans="1:5" x14ac:dyDescent="0.2">
      <c r="A14" s="578">
        <v>11</v>
      </c>
      <c r="B14" s="273" t="s">
        <v>793</v>
      </c>
      <c r="C14" s="272">
        <v>54</v>
      </c>
      <c r="D14" s="272" t="s">
        <v>363</v>
      </c>
      <c r="E14" s="272"/>
    </row>
    <row r="15" spans="1:5" x14ac:dyDescent="0.2">
      <c r="A15" s="579">
        <v>12</v>
      </c>
      <c r="B15" s="267" t="s">
        <v>1122</v>
      </c>
      <c r="C15" s="268">
        <v>54</v>
      </c>
      <c r="D15" s="268" t="s">
        <v>354</v>
      </c>
      <c r="E15" s="268"/>
    </row>
    <row r="16" spans="1:5" x14ac:dyDescent="0.2">
      <c r="A16" s="578">
        <v>13</v>
      </c>
      <c r="B16" s="273" t="s">
        <v>1121</v>
      </c>
      <c r="C16" s="272">
        <v>55</v>
      </c>
      <c r="D16" s="272" t="s">
        <v>363</v>
      </c>
      <c r="E16" s="272"/>
    </row>
    <row r="17" spans="1:46" x14ac:dyDescent="0.2">
      <c r="A17" s="579">
        <v>14</v>
      </c>
      <c r="B17" s="267" t="s">
        <v>1120</v>
      </c>
      <c r="C17" s="268">
        <v>56</v>
      </c>
      <c r="D17" s="268" t="s">
        <v>363</v>
      </c>
      <c r="E17" s="268"/>
    </row>
    <row r="18" spans="1:46" x14ac:dyDescent="0.2">
      <c r="A18" s="578">
        <v>15</v>
      </c>
      <c r="B18" s="273" t="s">
        <v>794</v>
      </c>
      <c r="C18" s="272">
        <v>56</v>
      </c>
      <c r="D18" s="272" t="s">
        <v>363</v>
      </c>
      <c r="E18" s="272"/>
    </row>
    <row r="19" spans="1:46" x14ac:dyDescent="0.2">
      <c r="A19" s="579">
        <v>16</v>
      </c>
      <c r="B19" s="267" t="s">
        <v>1070</v>
      </c>
      <c r="C19" s="268">
        <v>57</v>
      </c>
      <c r="D19" s="268" t="s">
        <v>363</v>
      </c>
      <c r="E19" s="268"/>
    </row>
    <row r="20" spans="1:46" x14ac:dyDescent="0.2">
      <c r="A20" s="578">
        <v>17</v>
      </c>
      <c r="B20" s="273" t="s">
        <v>364</v>
      </c>
      <c r="C20" s="272">
        <v>60</v>
      </c>
      <c r="D20" s="272" t="s">
        <v>363</v>
      </c>
      <c r="E20" s="272"/>
    </row>
    <row r="21" spans="1:46" x14ac:dyDescent="0.2">
      <c r="A21" s="579">
        <v>18</v>
      </c>
      <c r="B21" s="589" t="s">
        <v>241</v>
      </c>
      <c r="C21" s="268">
        <v>61</v>
      </c>
      <c r="D21" s="268" t="s">
        <v>363</v>
      </c>
      <c r="E21" s="268"/>
    </row>
    <row r="22" spans="1:46" x14ac:dyDescent="0.2">
      <c r="A22" s="578">
        <v>19</v>
      </c>
      <c r="B22" s="590" t="s">
        <v>365</v>
      </c>
      <c r="C22" s="272">
        <v>63</v>
      </c>
      <c r="D22" s="272" t="s">
        <v>363</v>
      </c>
      <c r="E22" s="272"/>
    </row>
    <row r="23" spans="1:46" s="586" customFormat="1" x14ac:dyDescent="0.2">
      <c r="A23" s="580">
        <v>20</v>
      </c>
      <c r="B23" s="591" t="s">
        <v>884</v>
      </c>
      <c r="C23" s="397">
        <v>63</v>
      </c>
      <c r="D23" s="397" t="s">
        <v>363</v>
      </c>
      <c r="E23" s="397"/>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x14ac:dyDescent="0.2">
      <c r="A24" s="578">
        <v>21</v>
      </c>
      <c r="B24" s="399" t="s">
        <v>795</v>
      </c>
      <c r="C24" s="272">
        <v>64</v>
      </c>
      <c r="D24" s="272" t="s">
        <v>363</v>
      </c>
      <c r="E24" s="272"/>
    </row>
    <row r="25" spans="1:46" s="586" customFormat="1" x14ac:dyDescent="0.2">
      <c r="A25" s="580">
        <v>22</v>
      </c>
      <c r="B25" s="586" t="s">
        <v>1119</v>
      </c>
      <c r="C25" s="397">
        <v>64</v>
      </c>
      <c r="D25" s="397" t="s">
        <v>363</v>
      </c>
      <c r="E25" s="397"/>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x14ac:dyDescent="0.2">
      <c r="A26" s="578">
        <v>23</v>
      </c>
      <c r="B26" s="273" t="s">
        <v>796</v>
      </c>
      <c r="C26" s="272">
        <v>65</v>
      </c>
      <c r="D26" s="272" t="s">
        <v>363</v>
      </c>
      <c r="E26" s="272"/>
    </row>
    <row r="27" spans="1:46" s="586" customFormat="1" x14ac:dyDescent="0.2">
      <c r="A27" s="580">
        <v>24</v>
      </c>
      <c r="B27" s="587" t="s">
        <v>797</v>
      </c>
      <c r="C27" s="397">
        <v>66</v>
      </c>
      <c r="D27" s="397" t="s">
        <v>363</v>
      </c>
      <c r="E27" s="39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row>
    <row r="28" spans="1:46" x14ac:dyDescent="0.2">
      <c r="A28" s="578">
        <v>25</v>
      </c>
      <c r="B28" s="273" t="s">
        <v>744</v>
      </c>
      <c r="C28" s="272">
        <v>66</v>
      </c>
      <c r="D28" s="272" t="s">
        <v>363</v>
      </c>
      <c r="E28" s="272"/>
    </row>
    <row r="29" spans="1:46" s="586" customFormat="1" x14ac:dyDescent="0.2">
      <c r="A29" s="580">
        <v>26</v>
      </c>
      <c r="B29" s="587" t="s">
        <v>798</v>
      </c>
      <c r="C29" s="397">
        <v>66</v>
      </c>
      <c r="D29" s="397" t="s">
        <v>363</v>
      </c>
      <c r="E29" s="397"/>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row>
    <row r="30" spans="1:46" x14ac:dyDescent="0.2">
      <c r="A30" s="578">
        <v>27</v>
      </c>
      <c r="B30" s="273" t="s">
        <v>799</v>
      </c>
      <c r="C30" s="272">
        <v>67</v>
      </c>
      <c r="D30" s="272" t="s">
        <v>363</v>
      </c>
      <c r="E30" s="275"/>
    </row>
    <row r="31" spans="1:46" x14ac:dyDescent="0.2">
      <c r="A31" s="580">
        <v>28</v>
      </c>
      <c r="B31" s="587" t="s">
        <v>712</v>
      </c>
      <c r="C31" s="397"/>
      <c r="D31" s="397" t="s">
        <v>354</v>
      </c>
      <c r="E31" s="397"/>
    </row>
    <row r="32" spans="1:46" s="586" customFormat="1" ht="12.75" customHeight="1" x14ac:dyDescent="0.2">
      <c r="A32" s="578">
        <v>29</v>
      </c>
      <c r="B32" s="273" t="s">
        <v>624</v>
      </c>
      <c r="C32" s="272"/>
      <c r="D32" s="272" t="s">
        <v>354</v>
      </c>
      <c r="E32" s="275"/>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46" x14ac:dyDescent="0.2">
      <c r="A33" s="580">
        <v>30</v>
      </c>
      <c r="B33" s="587" t="s">
        <v>405</v>
      </c>
      <c r="C33" s="588"/>
      <c r="D33" s="397" t="s">
        <v>354</v>
      </c>
      <c r="E33" s="397"/>
    </row>
    <row r="34" spans="1:46" x14ac:dyDescent="0.2">
      <c r="A34" s="585">
        <v>31</v>
      </c>
      <c r="B34" s="273" t="s">
        <v>371</v>
      </c>
      <c r="C34" s="400"/>
      <c r="D34" s="272" t="s">
        <v>354</v>
      </c>
      <c r="E34" s="400"/>
    </row>
    <row r="35" spans="1:46" s="586" customFormat="1" x14ac:dyDescent="0.2">
      <c r="A35" s="580">
        <v>32</v>
      </c>
      <c r="B35" s="587" t="s">
        <v>915</v>
      </c>
      <c r="C35" s="588"/>
      <c r="D35" s="397" t="s">
        <v>354</v>
      </c>
      <c r="E35" s="397"/>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row r="36" spans="1:46" x14ac:dyDescent="0.2">
      <c r="A36" s="585">
        <v>33</v>
      </c>
      <c r="B36" s="273" t="s">
        <v>1136</v>
      </c>
      <c r="C36" s="400"/>
      <c r="D36" s="272" t="s">
        <v>363</v>
      </c>
      <c r="E36" s="400"/>
    </row>
  </sheetData>
  <phoneticPr fontId="9" type="noConversion"/>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 ref="A10" location="'7'!A1" display="'7'!A1" xr:uid="{00000000-0004-0000-0000-000006000000}"/>
    <hyperlink ref="A11" location="'8'!A1" display="'8'!A1" xr:uid="{00000000-0004-0000-0000-000007000000}"/>
    <hyperlink ref="A12" location="'9'!A1" display="'9'!A1" xr:uid="{00000000-0004-0000-0000-000008000000}"/>
    <hyperlink ref="A13" location="'10'!A1" display="'10'!A1" xr:uid="{00000000-0004-0000-0000-000009000000}"/>
    <hyperlink ref="A14" location="'11'!A1" display="'11'!A1" xr:uid="{00000000-0004-0000-0000-00000A000000}"/>
    <hyperlink ref="A15" location="'12'!A1" display="'12'!A1" xr:uid="{00000000-0004-0000-0000-00000B000000}"/>
    <hyperlink ref="A16" location="'13'!A1" display="'13'!A1" xr:uid="{00000000-0004-0000-0000-00000C000000}"/>
    <hyperlink ref="A17" location="'14'!A1" display="'14'!A1" xr:uid="{00000000-0004-0000-0000-00000D000000}"/>
    <hyperlink ref="A18" location="'15'!A1" display="'15'!A1" xr:uid="{00000000-0004-0000-0000-00000E000000}"/>
    <hyperlink ref="A19" location="'16'!A1" display="'16'!A1" xr:uid="{00000000-0004-0000-0000-00000F000000}"/>
    <hyperlink ref="A20" location="'17'!A1" display="'17'!A1" xr:uid="{00000000-0004-0000-0000-000010000000}"/>
    <hyperlink ref="A21" location="'18'!A1" display="'18'!A1" xr:uid="{00000000-0004-0000-0000-000011000000}"/>
    <hyperlink ref="A22" location="'19'!A1" display="'19'!A1" xr:uid="{00000000-0004-0000-0000-000012000000}"/>
    <hyperlink ref="A24" location="'21'!A1" display="'21'!A1" xr:uid="{00000000-0004-0000-0000-000013000000}"/>
    <hyperlink ref="A25" location="'22'!A1" display="'22'!A1" xr:uid="{00000000-0004-0000-0000-000014000000}"/>
    <hyperlink ref="A26" location="'23'!A1" display="'23'!A1" xr:uid="{00000000-0004-0000-0000-000015000000}"/>
    <hyperlink ref="A27" location="'24'!A1" display="'24'!A1" xr:uid="{00000000-0004-0000-0000-000016000000}"/>
    <hyperlink ref="A28" location="'25'!A1" display="'25'!A1" xr:uid="{00000000-0004-0000-0000-000017000000}"/>
    <hyperlink ref="A29" location="'26'!A1" display="'26'!A1" xr:uid="{00000000-0004-0000-0000-000018000000}"/>
    <hyperlink ref="A30" location="'27'!A1" display="'27'!A1" xr:uid="{00000000-0004-0000-0000-000019000000}"/>
    <hyperlink ref="A31" location="'28'!A1" display="'28'!A1" xr:uid="{00000000-0004-0000-0000-00001A000000}"/>
    <hyperlink ref="A32" location="'29'!A1" display="'29'!A1" xr:uid="{00000000-0004-0000-0000-00001B000000}"/>
    <hyperlink ref="A33" location="'30'!A1" display="'30'!A1" xr:uid="{00000000-0004-0000-0000-00001C000000}"/>
    <hyperlink ref="A34" location="'31'!A1" display="'31'!A1" xr:uid="{00000000-0004-0000-0000-00001D000000}"/>
    <hyperlink ref="A23" location="'20'!A1" display="'20'!A1" xr:uid="{00000000-0004-0000-0000-00001E000000}"/>
    <hyperlink ref="A35" location="'32'!A1" display="'32'!A1" xr:uid="{00000000-0004-0000-0000-00001F000000}"/>
    <hyperlink ref="A36" location="'33'!A1" display="'33'!A1" xr:uid="{9C0EB8E7-8CFF-4600-8987-596D037BB883}"/>
  </hyperlinks>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4">
    <tabColor rgb="FF92D050"/>
    <pageSetUpPr fitToPage="1"/>
  </sheetPr>
  <dimension ref="A1:F38"/>
  <sheetViews>
    <sheetView showGridLines="0" workbookViewId="0">
      <selection sqref="A1:C1"/>
    </sheetView>
  </sheetViews>
  <sheetFormatPr baseColWidth="10" defaultColWidth="11" defaultRowHeight="12" x14ac:dyDescent="0.2"/>
  <cols>
    <col min="1" max="1" width="26.75" style="303" customWidth="1"/>
    <col min="2" max="2" width="21.375" style="303" customWidth="1"/>
    <col min="3" max="3" width="27.875" style="303" customWidth="1"/>
    <col min="4" max="4" width="11" style="17"/>
    <col min="5" max="5" width="15.625" style="17" customWidth="1"/>
    <col min="6" max="16384" width="11" style="17"/>
  </cols>
  <sheetData>
    <row r="1" spans="1:6" ht="21" x14ac:dyDescent="0.2">
      <c r="A1" s="789" t="s">
        <v>1128</v>
      </c>
      <c r="B1" s="789"/>
      <c r="C1" s="789"/>
    </row>
    <row r="2" spans="1:6" x14ac:dyDescent="0.2">
      <c r="A2" s="163" t="s">
        <v>218</v>
      </c>
      <c r="B2" s="374"/>
      <c r="C2" s="374"/>
    </row>
    <row r="3" spans="1:6" ht="24.75" thickBot="1" x14ac:dyDescent="0.25">
      <c r="A3" s="356">
        <v>2018</v>
      </c>
      <c r="B3" s="329" t="s">
        <v>219</v>
      </c>
      <c r="C3" s="164" t="s">
        <v>220</v>
      </c>
    </row>
    <row r="4" spans="1:6" ht="13.5" customHeight="1" x14ac:dyDescent="0.2">
      <c r="A4" s="15" t="s">
        <v>221</v>
      </c>
      <c r="B4" s="516">
        <v>97820</v>
      </c>
      <c r="C4" s="516">
        <v>92436</v>
      </c>
    </row>
    <row r="5" spans="1:6" x14ac:dyDescent="0.2">
      <c r="A5" s="15" t="s">
        <v>222</v>
      </c>
      <c r="B5" s="516">
        <v>127064</v>
      </c>
      <c r="C5" s="516">
        <v>122199</v>
      </c>
    </row>
    <row r="6" spans="1:6" x14ac:dyDescent="0.2">
      <c r="A6" s="97" t="s">
        <v>223</v>
      </c>
      <c r="B6" s="645">
        <f>SUM(B4:B5)</f>
        <v>224884</v>
      </c>
      <c r="C6" s="645">
        <f>SUM(C4:C5)</f>
        <v>214635</v>
      </c>
    </row>
    <row r="7" spans="1:6" x14ac:dyDescent="0.2">
      <c r="A7" s="336" t="s">
        <v>224</v>
      </c>
      <c r="B7" s="82">
        <v>-1227</v>
      </c>
      <c r="C7" s="515">
        <v>-933</v>
      </c>
    </row>
    <row r="8" spans="1:6" x14ac:dyDescent="0.2">
      <c r="A8" s="407" t="s">
        <v>1017</v>
      </c>
      <c r="B8" s="515">
        <v>-107</v>
      </c>
      <c r="C8" s="515">
        <v>-392.5</v>
      </c>
    </row>
    <row r="9" spans="1:6" x14ac:dyDescent="0.2">
      <c r="A9" s="15"/>
      <c r="B9" s="516"/>
      <c r="C9" s="515"/>
    </row>
    <row r="10" spans="1:6" x14ac:dyDescent="0.2">
      <c r="A10" s="97" t="s">
        <v>225</v>
      </c>
      <c r="B10" s="358">
        <f>+B6+B7+B8+B9</f>
        <v>223550</v>
      </c>
      <c r="C10" s="358">
        <f>SUM(C6:C9)</f>
        <v>213309.5</v>
      </c>
    </row>
    <row r="11" spans="1:6" x14ac:dyDescent="0.2">
      <c r="A11" s="15"/>
      <c r="B11" s="357"/>
      <c r="C11" s="357"/>
      <c r="F11" s="23"/>
    </row>
    <row r="12" spans="1:6" x14ac:dyDescent="0.2">
      <c r="A12" s="15" t="s">
        <v>226</v>
      </c>
      <c r="B12" s="515">
        <v>717</v>
      </c>
      <c r="C12" s="515">
        <v>462</v>
      </c>
    </row>
    <row r="13" spans="1:6" x14ac:dyDescent="0.2">
      <c r="A13" s="15" t="s">
        <v>227</v>
      </c>
      <c r="B13" s="515">
        <v>1696</v>
      </c>
      <c r="C13" s="515">
        <v>1652</v>
      </c>
    </row>
    <row r="14" spans="1:6" x14ac:dyDescent="0.2">
      <c r="A14" s="97" t="s">
        <v>228</v>
      </c>
      <c r="B14" s="358">
        <f>SUM(B10:B13)</f>
        <v>225963</v>
      </c>
      <c r="C14" s="358">
        <f>SUM(C10:C13)</f>
        <v>215423.5</v>
      </c>
    </row>
    <row r="15" spans="1:6" x14ac:dyDescent="0.2">
      <c r="A15" s="336"/>
      <c r="B15" s="336"/>
      <c r="C15" s="336"/>
    </row>
    <row r="16" spans="1:6" x14ac:dyDescent="0.2">
      <c r="A16" s="336"/>
      <c r="B16" s="336"/>
      <c r="C16" s="336"/>
    </row>
    <row r="17" spans="1:3" ht="24.75" thickBot="1" x14ac:dyDescent="0.25">
      <c r="A17" s="356">
        <v>2017</v>
      </c>
      <c r="B17" s="329" t="s">
        <v>229</v>
      </c>
      <c r="C17" s="164" t="s">
        <v>230</v>
      </c>
    </row>
    <row r="18" spans="1:3" x14ac:dyDescent="0.2">
      <c r="A18" s="15" t="s">
        <v>231</v>
      </c>
      <c r="B18" s="516">
        <v>87052</v>
      </c>
      <c r="C18" s="516">
        <v>87052</v>
      </c>
    </row>
    <row r="19" spans="1:3" x14ac:dyDescent="0.2">
      <c r="A19" s="15" t="s">
        <v>232</v>
      </c>
      <c r="B19" s="516">
        <v>117334</v>
      </c>
      <c r="C19" s="516">
        <v>117334</v>
      </c>
    </row>
    <row r="20" spans="1:3" x14ac:dyDescent="0.2">
      <c r="A20" s="97" t="s">
        <v>233</v>
      </c>
      <c r="B20" s="645">
        <f>SUM(B18:B19)</f>
        <v>204386</v>
      </c>
      <c r="C20" s="645">
        <f>SUM(C18:C19)</f>
        <v>204386</v>
      </c>
    </row>
    <row r="21" spans="1:3" x14ac:dyDescent="0.2">
      <c r="A21" s="336" t="s">
        <v>234</v>
      </c>
      <c r="B21" s="82">
        <v>-639</v>
      </c>
      <c r="C21" s="515">
        <v>-639</v>
      </c>
    </row>
    <row r="22" spans="1:3" x14ac:dyDescent="0.2">
      <c r="A22" s="15" t="s">
        <v>235</v>
      </c>
      <c r="B22" s="515">
        <v>-678</v>
      </c>
      <c r="C22" s="515">
        <v>-678</v>
      </c>
    </row>
    <row r="23" spans="1:3" x14ac:dyDescent="0.2">
      <c r="A23" s="15" t="s">
        <v>236</v>
      </c>
      <c r="B23" s="516">
        <v>-13</v>
      </c>
      <c r="C23" s="515">
        <v>-13</v>
      </c>
    </row>
    <row r="24" spans="1:3" x14ac:dyDescent="0.2">
      <c r="A24" s="97" t="s">
        <v>237</v>
      </c>
      <c r="B24" s="358">
        <f>+B20+B21+B22+B23</f>
        <v>203056</v>
      </c>
      <c r="C24" s="358">
        <f>+C20+C21+C22+C23</f>
        <v>203056</v>
      </c>
    </row>
    <row r="25" spans="1:3" x14ac:dyDescent="0.2">
      <c r="A25" s="15"/>
      <c r="B25" s="357"/>
      <c r="C25" s="357"/>
    </row>
    <row r="26" spans="1:3" x14ac:dyDescent="0.2">
      <c r="A26" s="15" t="s">
        <v>238</v>
      </c>
      <c r="B26" s="515">
        <v>207</v>
      </c>
      <c r="C26" s="515">
        <v>207</v>
      </c>
    </row>
    <row r="27" spans="1:3" x14ac:dyDescent="0.2">
      <c r="A27" s="15" t="s">
        <v>239</v>
      </c>
      <c r="B27" s="515">
        <v>1608</v>
      </c>
      <c r="C27" s="515">
        <v>1608</v>
      </c>
    </row>
    <row r="28" spans="1:3" x14ac:dyDescent="0.2">
      <c r="A28" s="97" t="s">
        <v>240</v>
      </c>
      <c r="B28" s="358">
        <f>SUM(B24:B27)</f>
        <v>204871</v>
      </c>
      <c r="C28" s="358">
        <f>SUM(C24:C27)</f>
        <v>204871</v>
      </c>
    </row>
    <row r="32" spans="1:3" x14ac:dyDescent="0.2">
      <c r="A32" s="303" t="s">
        <v>1126</v>
      </c>
    </row>
    <row r="33" spans="1:1" x14ac:dyDescent="0.2">
      <c r="A33" s="303" t="s">
        <v>1127</v>
      </c>
    </row>
    <row r="38" spans="1:1" x14ac:dyDescent="0.2">
      <c r="A38" s="167"/>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6">
    <tabColor rgb="FF92D050"/>
    <pageSetUpPr fitToPage="1"/>
  </sheetPr>
  <dimension ref="A1:F61"/>
  <sheetViews>
    <sheetView zoomScaleNormal="100" workbookViewId="0"/>
  </sheetViews>
  <sheetFormatPr baseColWidth="10" defaultColWidth="11" defaultRowHeight="12" x14ac:dyDescent="0.2"/>
  <cols>
    <col min="1" max="1" width="44" style="17"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ht="21" customHeight="1" x14ac:dyDescent="0.2">
      <c r="A1" s="773" t="s">
        <v>1129</v>
      </c>
      <c r="B1" s="773"/>
      <c r="C1" s="773"/>
      <c r="D1" s="307"/>
    </row>
    <row r="2" spans="1:6" s="336" customFormat="1" x14ac:dyDescent="0.2">
      <c r="A2" s="376" t="s">
        <v>149</v>
      </c>
      <c r="B2" s="112"/>
      <c r="C2" s="426"/>
      <c r="D2" s="426"/>
      <c r="E2" s="15"/>
    </row>
    <row r="3" spans="1:6" x14ac:dyDescent="0.2">
      <c r="B3" s="73"/>
      <c r="C3" s="93"/>
      <c r="D3" s="93"/>
    </row>
    <row r="4" spans="1:6" ht="36.75" thickBot="1" x14ac:dyDescent="0.25">
      <c r="A4" s="305">
        <v>2018</v>
      </c>
      <c r="B4" s="329" t="s">
        <v>150</v>
      </c>
      <c r="C4" s="329" t="s">
        <v>151</v>
      </c>
      <c r="D4" s="158" t="s">
        <v>152</v>
      </c>
      <c r="E4" s="73"/>
    </row>
    <row r="5" spans="1:6" x14ac:dyDescent="0.2">
      <c r="A5" s="336" t="s">
        <v>156</v>
      </c>
      <c r="B5" s="520">
        <v>5183</v>
      </c>
      <c r="C5" s="360">
        <v>777</v>
      </c>
      <c r="D5" s="117">
        <v>5960</v>
      </c>
    </row>
    <row r="6" spans="1:6" x14ac:dyDescent="0.2">
      <c r="A6" s="336" t="s">
        <v>157</v>
      </c>
      <c r="B6" s="520">
        <v>1709</v>
      </c>
      <c r="C6" s="360">
        <v>208</v>
      </c>
      <c r="D6" s="117">
        <v>1917</v>
      </c>
    </row>
    <row r="7" spans="1:6" x14ac:dyDescent="0.2">
      <c r="A7" s="487" t="s">
        <v>1031</v>
      </c>
      <c r="B7" s="520">
        <v>4074</v>
      </c>
      <c r="C7" s="360">
        <v>1728</v>
      </c>
      <c r="D7" s="117">
        <v>5802</v>
      </c>
    </row>
    <row r="8" spans="1:6" x14ac:dyDescent="0.2">
      <c r="A8" s="336" t="s">
        <v>158</v>
      </c>
      <c r="B8" s="520">
        <v>3037</v>
      </c>
      <c r="C8" s="360">
        <v>1950</v>
      </c>
      <c r="D8" s="117">
        <v>4987</v>
      </c>
      <c r="F8" s="23"/>
    </row>
    <row r="9" spans="1:6" x14ac:dyDescent="0.2">
      <c r="A9" s="487" t="s">
        <v>1032</v>
      </c>
      <c r="B9" s="520">
        <v>683</v>
      </c>
      <c r="C9" s="360">
        <v>95</v>
      </c>
      <c r="D9" s="117">
        <v>778</v>
      </c>
    </row>
    <row r="10" spans="1:6" x14ac:dyDescent="0.2">
      <c r="A10" s="336" t="s">
        <v>159</v>
      </c>
      <c r="B10" s="520">
        <v>3249</v>
      </c>
      <c r="C10" s="360">
        <v>1679</v>
      </c>
      <c r="D10" s="117">
        <v>4928</v>
      </c>
    </row>
    <row r="11" spans="1:6" x14ac:dyDescent="0.2">
      <c r="A11" s="487" t="s">
        <v>1030</v>
      </c>
      <c r="B11" s="520">
        <v>12162</v>
      </c>
      <c r="C11" s="360">
        <v>3484</v>
      </c>
      <c r="D11" s="117">
        <v>15646</v>
      </c>
    </row>
    <row r="12" spans="1:6" x14ac:dyDescent="0.2">
      <c r="A12" s="487" t="s">
        <v>1037</v>
      </c>
      <c r="B12" s="520">
        <v>31713</v>
      </c>
      <c r="C12" s="360">
        <v>3193</v>
      </c>
      <c r="D12" s="117">
        <v>34906</v>
      </c>
    </row>
    <row r="13" spans="1:6" x14ac:dyDescent="0.2">
      <c r="A13" s="336" t="s">
        <v>160</v>
      </c>
      <c r="B13" s="520">
        <v>12142</v>
      </c>
      <c r="C13" s="360">
        <v>3005</v>
      </c>
      <c r="D13" s="117">
        <v>15147</v>
      </c>
    </row>
    <row r="14" spans="1:6" s="336" customFormat="1" x14ac:dyDescent="0.2">
      <c r="A14" s="336" t="s">
        <v>1029</v>
      </c>
      <c r="B14" s="520">
        <v>3134</v>
      </c>
      <c r="C14" s="360">
        <v>2492</v>
      </c>
      <c r="D14" s="117">
        <v>5626</v>
      </c>
      <c r="E14" s="15"/>
    </row>
    <row r="15" spans="1:6" x14ac:dyDescent="0.2">
      <c r="A15" s="15" t="s">
        <v>161</v>
      </c>
      <c r="B15" s="520">
        <v>1896</v>
      </c>
      <c r="C15" s="360">
        <v>982</v>
      </c>
      <c r="D15" s="117">
        <v>2878</v>
      </c>
    </row>
    <row r="16" spans="1:6" s="336" customFormat="1" x14ac:dyDescent="0.2">
      <c r="A16" s="15" t="s">
        <v>872</v>
      </c>
      <c r="B16" s="520">
        <v>-756</v>
      </c>
      <c r="C16" s="360"/>
      <c r="D16" s="117">
        <v>-756</v>
      </c>
      <c r="E16" s="15"/>
    </row>
    <row r="17" spans="1:6" x14ac:dyDescent="0.2">
      <c r="A17" s="15" t="s">
        <v>162</v>
      </c>
      <c r="B17" s="520">
        <v>0</v>
      </c>
      <c r="C17" s="360">
        <v>0</v>
      </c>
      <c r="D17" s="117">
        <v>0</v>
      </c>
      <c r="F17" s="266"/>
    </row>
    <row r="18" spans="1:6" x14ac:dyDescent="0.2">
      <c r="A18" s="14" t="s">
        <v>163</v>
      </c>
      <c r="B18" s="517">
        <f t="shared" ref="B18:C18" si="0">SUM(B5:B17)</f>
        <v>78226</v>
      </c>
      <c r="C18" s="518">
        <f t="shared" si="0"/>
        <v>19593</v>
      </c>
      <c r="D18" s="519">
        <f>SUM(D5:D17)</f>
        <v>97819</v>
      </c>
      <c r="F18" s="23"/>
    </row>
    <row r="19" spans="1:6" x14ac:dyDescent="0.2">
      <c r="A19" s="169" t="s">
        <v>164</v>
      </c>
      <c r="B19" s="521">
        <v>113879</v>
      </c>
      <c r="C19" s="360">
        <v>13186</v>
      </c>
      <c r="D19" s="522">
        <v>127065</v>
      </c>
      <c r="F19" s="266"/>
    </row>
    <row r="20" spans="1:6" x14ac:dyDescent="0.2">
      <c r="A20" s="97" t="s">
        <v>165</v>
      </c>
      <c r="B20" s="313">
        <f>SUM(B18:B19)</f>
        <v>192105</v>
      </c>
      <c r="C20" s="441">
        <f>SUM(C18:C19)</f>
        <v>32779</v>
      </c>
      <c r="D20" s="524">
        <f>SUM(D18:D19)</f>
        <v>224884</v>
      </c>
      <c r="F20" s="266"/>
    </row>
    <row r="24" spans="1:6" ht="36.75" thickBot="1" x14ac:dyDescent="0.25">
      <c r="A24" s="507">
        <v>2017</v>
      </c>
      <c r="B24" s="115" t="s">
        <v>153</v>
      </c>
      <c r="C24" s="115" t="s">
        <v>154</v>
      </c>
      <c r="D24" s="491" t="s">
        <v>155</v>
      </c>
      <c r="F24" s="83"/>
    </row>
    <row r="25" spans="1:6" x14ac:dyDescent="0.2">
      <c r="A25" s="336" t="s">
        <v>1018</v>
      </c>
      <c r="B25" s="520">
        <v>4833</v>
      </c>
      <c r="C25" s="360">
        <v>2660</v>
      </c>
      <c r="D25" s="117">
        <v>7493</v>
      </c>
    </row>
    <row r="26" spans="1:6" x14ac:dyDescent="0.2">
      <c r="A26" s="336" t="s">
        <v>1019</v>
      </c>
      <c r="B26" s="520">
        <v>860</v>
      </c>
      <c r="C26" s="360">
        <v>574</v>
      </c>
      <c r="D26" s="117">
        <v>1434</v>
      </c>
    </row>
    <row r="27" spans="1:6" x14ac:dyDescent="0.2">
      <c r="A27" s="336" t="s">
        <v>1020</v>
      </c>
      <c r="B27" s="520">
        <v>4876</v>
      </c>
      <c r="C27" s="360">
        <v>4951</v>
      </c>
      <c r="D27" s="117">
        <v>9827</v>
      </c>
    </row>
    <row r="28" spans="1:6" x14ac:dyDescent="0.2">
      <c r="A28" s="336" t="s">
        <v>1021</v>
      </c>
      <c r="B28" s="520">
        <v>3632</v>
      </c>
      <c r="C28" s="360">
        <v>168</v>
      </c>
      <c r="D28" s="117">
        <v>3800</v>
      </c>
    </row>
    <row r="29" spans="1:6" x14ac:dyDescent="0.2">
      <c r="A29" s="336" t="s">
        <v>1022</v>
      </c>
      <c r="B29" s="520">
        <v>3666</v>
      </c>
      <c r="C29" s="360">
        <v>2919</v>
      </c>
      <c r="D29" s="117">
        <v>6585</v>
      </c>
    </row>
    <row r="30" spans="1:6" x14ac:dyDescent="0.2">
      <c r="A30" s="336" t="s">
        <v>1023</v>
      </c>
      <c r="B30" s="520">
        <v>2984</v>
      </c>
      <c r="C30" s="360">
        <v>1432</v>
      </c>
      <c r="D30" s="117">
        <v>4416</v>
      </c>
    </row>
    <row r="31" spans="1:6" x14ac:dyDescent="0.2">
      <c r="A31" s="336" t="s">
        <v>1024</v>
      </c>
      <c r="B31" s="520">
        <v>10015</v>
      </c>
      <c r="C31" s="360">
        <v>2181</v>
      </c>
      <c r="D31" s="117">
        <v>12196</v>
      </c>
    </row>
    <row r="32" spans="1:6" x14ac:dyDescent="0.2">
      <c r="A32" s="336" t="s">
        <v>1025</v>
      </c>
      <c r="B32" s="520">
        <v>27041</v>
      </c>
      <c r="C32" s="360">
        <v>345</v>
      </c>
      <c r="D32" s="117">
        <v>27386</v>
      </c>
    </row>
    <row r="33" spans="1:5" x14ac:dyDescent="0.2">
      <c r="A33" s="336" t="s">
        <v>1026</v>
      </c>
      <c r="B33" s="520">
        <v>8428</v>
      </c>
      <c r="C33" s="360">
        <v>2064</v>
      </c>
      <c r="D33" s="117">
        <v>10492</v>
      </c>
    </row>
    <row r="34" spans="1:5" x14ac:dyDescent="0.2">
      <c r="A34" s="15" t="s">
        <v>1027</v>
      </c>
      <c r="B34" s="520">
        <v>1869</v>
      </c>
      <c r="C34" s="360">
        <v>1554</v>
      </c>
      <c r="D34" s="117">
        <v>3423</v>
      </c>
    </row>
    <row r="35" spans="1:5" s="336" customFormat="1" x14ac:dyDescent="0.2">
      <c r="A35" s="15" t="s">
        <v>872</v>
      </c>
      <c r="B35" s="520">
        <v>-399</v>
      </c>
      <c r="C35" s="360">
        <v>399</v>
      </c>
      <c r="D35" s="117">
        <v>0</v>
      </c>
      <c r="E35" s="15"/>
    </row>
    <row r="36" spans="1:5" x14ac:dyDescent="0.2">
      <c r="A36" s="15" t="s">
        <v>1028</v>
      </c>
      <c r="B36" s="520">
        <v>450</v>
      </c>
      <c r="C36" s="360">
        <v>-450</v>
      </c>
      <c r="D36" s="117">
        <v>0</v>
      </c>
    </row>
    <row r="37" spans="1:5" x14ac:dyDescent="0.2">
      <c r="A37" s="14" t="s">
        <v>119</v>
      </c>
      <c r="B37" s="517">
        <f>SUM(B25:B36)</f>
        <v>68255</v>
      </c>
      <c r="C37" s="518">
        <f t="shared" ref="C37:D37" si="1">SUM(C25:C36)</f>
        <v>18797</v>
      </c>
      <c r="D37" s="519">
        <f t="shared" si="1"/>
        <v>87052</v>
      </c>
    </row>
    <row r="38" spans="1:5" x14ac:dyDescent="0.2">
      <c r="A38" s="169" t="s">
        <v>120</v>
      </c>
      <c r="B38" s="521">
        <v>104299</v>
      </c>
      <c r="C38" s="360">
        <v>13035.45</v>
      </c>
      <c r="D38" s="646">
        <v>117334.45</v>
      </c>
    </row>
    <row r="39" spans="1:5" x14ac:dyDescent="0.2">
      <c r="A39" s="97" t="s">
        <v>165</v>
      </c>
      <c r="B39" s="313">
        <f>SUM(B37:B38)</f>
        <v>172554</v>
      </c>
      <c r="C39" s="441">
        <f>+C37+C38</f>
        <v>31832.45</v>
      </c>
      <c r="D39" s="524">
        <f>+D37+D38</f>
        <v>204386.45</v>
      </c>
    </row>
    <row r="49" spans="1:5" x14ac:dyDescent="0.2">
      <c r="D49" s="170"/>
      <c r="E49" s="523"/>
    </row>
    <row r="50" spans="1:5" x14ac:dyDescent="0.2">
      <c r="D50" s="170"/>
      <c r="E50" s="523"/>
    </row>
    <row r="51" spans="1:5" x14ac:dyDescent="0.2">
      <c r="D51" s="170"/>
      <c r="E51" s="523"/>
    </row>
    <row r="52" spans="1:5" x14ac:dyDescent="0.2">
      <c r="D52" s="170"/>
      <c r="E52" s="523"/>
    </row>
    <row r="53" spans="1:5" x14ac:dyDescent="0.2">
      <c r="D53" s="170"/>
      <c r="E53" s="523"/>
    </row>
    <row r="54" spans="1:5" x14ac:dyDescent="0.2">
      <c r="D54" s="170"/>
      <c r="E54" s="523"/>
    </row>
    <row r="55" spans="1:5" x14ac:dyDescent="0.2">
      <c r="D55" s="170"/>
      <c r="E55" s="523"/>
    </row>
    <row r="56" spans="1:5" x14ac:dyDescent="0.2">
      <c r="D56" s="170"/>
      <c r="E56" s="523"/>
    </row>
    <row r="57" spans="1:5" x14ac:dyDescent="0.2">
      <c r="D57" s="170"/>
      <c r="E57" s="523"/>
    </row>
    <row r="58" spans="1:5" x14ac:dyDescent="0.2">
      <c r="A58" s="15"/>
      <c r="D58" s="170"/>
      <c r="E58" s="523"/>
    </row>
    <row r="59" spans="1:5" x14ac:dyDescent="0.2">
      <c r="A59" s="15"/>
      <c r="D59" s="170"/>
      <c r="E59" s="523"/>
    </row>
    <row r="60" spans="1:5" x14ac:dyDescent="0.2">
      <c r="A60" s="171"/>
      <c r="D60" s="170"/>
      <c r="E60" s="523"/>
    </row>
    <row r="61" spans="1:5" x14ac:dyDescent="0.2">
      <c r="A61" s="172"/>
      <c r="D61" s="170"/>
      <c r="E61" s="523"/>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5" max="16383" man="1"/>
  </rowBreaks>
  <ignoredErrors>
    <ignoredError sqref="B20:C20"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7">
    <tabColor rgb="FF92D050"/>
    <pageSetUpPr fitToPage="1"/>
  </sheetPr>
  <dimension ref="A1:S28"/>
  <sheetViews>
    <sheetView zoomScaleNormal="100" workbookViewId="0"/>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ht="21" x14ac:dyDescent="0.2">
      <c r="A1" s="773" t="s">
        <v>740</v>
      </c>
      <c r="B1" s="77"/>
      <c r="C1" s="95"/>
      <c r="D1" s="173"/>
    </row>
    <row r="2" spans="1:19" x14ac:dyDescent="0.2">
      <c r="A2" s="376" t="s">
        <v>194</v>
      </c>
      <c r="B2" s="77"/>
      <c r="C2" s="95"/>
    </row>
    <row r="3" spans="1:19" x14ac:dyDescent="0.2">
      <c r="A3" s="77"/>
      <c r="B3" s="77"/>
      <c r="C3" s="95"/>
    </row>
    <row r="4" spans="1:19" ht="12.75" thickBot="1" x14ac:dyDescent="0.25">
      <c r="A4" s="116">
        <v>2018</v>
      </c>
      <c r="B4" s="158" t="s">
        <v>195</v>
      </c>
      <c r="C4" s="158" t="s">
        <v>196</v>
      </c>
      <c r="D4" s="158" t="s">
        <v>197</v>
      </c>
      <c r="E4" s="158" t="s">
        <v>198</v>
      </c>
      <c r="F4" s="158" t="s">
        <v>199</v>
      </c>
      <c r="G4" s="73"/>
    </row>
    <row r="5" spans="1:19" x14ac:dyDescent="0.2">
      <c r="A5" s="70" t="s">
        <v>200</v>
      </c>
      <c r="B5" s="96">
        <v>35343</v>
      </c>
      <c r="C5" s="96">
        <v>6478</v>
      </c>
      <c r="D5" s="96">
        <v>41742</v>
      </c>
      <c r="E5" s="96">
        <v>108542</v>
      </c>
      <c r="F5" s="96">
        <f>SUM(B5:E5)</f>
        <v>192105</v>
      </c>
      <c r="G5" s="96"/>
      <c r="I5" s="23"/>
    </row>
    <row r="6" spans="1:19" x14ac:dyDescent="0.2">
      <c r="A6" s="15" t="s">
        <v>201</v>
      </c>
      <c r="B6" s="96">
        <v>23152</v>
      </c>
      <c r="C6" s="96"/>
      <c r="D6" s="96"/>
      <c r="E6" s="96"/>
      <c r="F6" s="96">
        <f>SUM(B6:E6)</f>
        <v>23152</v>
      </c>
      <c r="G6" s="96"/>
    </row>
    <row r="7" spans="1:19" x14ac:dyDescent="0.2">
      <c r="A7" s="174" t="s">
        <v>202</v>
      </c>
      <c r="B7" s="175">
        <v>29</v>
      </c>
      <c r="C7" s="647">
        <v>2364</v>
      </c>
      <c r="D7" s="647">
        <v>5482</v>
      </c>
      <c r="E7" s="647">
        <v>1752</v>
      </c>
      <c r="F7" s="96">
        <f>SUM(B7:E7)</f>
        <v>9627</v>
      </c>
      <c r="G7" s="96"/>
    </row>
    <row r="8" spans="1:19" x14ac:dyDescent="0.2">
      <c r="A8" s="361" t="s">
        <v>203</v>
      </c>
      <c r="B8" s="361">
        <f>SUM(B5:B7)</f>
        <v>58524</v>
      </c>
      <c r="C8" s="361">
        <f t="shared" ref="C8:F8" si="0">SUM(C5:C7)</f>
        <v>8842</v>
      </c>
      <c r="D8" s="361">
        <f t="shared" si="0"/>
        <v>47224</v>
      </c>
      <c r="E8" s="361">
        <f t="shared" si="0"/>
        <v>110294</v>
      </c>
      <c r="F8" s="361">
        <f t="shared" si="0"/>
        <v>224884</v>
      </c>
      <c r="G8" s="159"/>
    </row>
    <row r="9" spans="1:19" ht="8.25" customHeight="1" x14ac:dyDescent="0.2">
      <c r="A9" s="168"/>
      <c r="B9" s="96"/>
      <c r="C9" s="96"/>
      <c r="D9" s="96"/>
      <c r="E9" s="96"/>
      <c r="F9" s="96"/>
      <c r="G9" s="83"/>
    </row>
    <row r="10" spans="1:19" x14ac:dyDescent="0.2">
      <c r="A10" s="15" t="s">
        <v>204</v>
      </c>
      <c r="B10" s="96">
        <v>130</v>
      </c>
      <c r="C10" s="180">
        <v>587</v>
      </c>
      <c r="D10" s="96" t="s">
        <v>205</v>
      </c>
      <c r="E10" s="96" t="s">
        <v>205</v>
      </c>
      <c r="F10" s="96">
        <f>SUM(B10:E10)</f>
        <v>717</v>
      </c>
      <c r="G10" s="96"/>
    </row>
    <row r="11" spans="1:19" x14ac:dyDescent="0.2">
      <c r="A11" s="564" t="s">
        <v>206</v>
      </c>
      <c r="B11" s="560">
        <v>782</v>
      </c>
      <c r="C11" s="561">
        <v>896</v>
      </c>
      <c r="D11" s="560">
        <v>0</v>
      </c>
      <c r="E11" s="560">
        <v>18</v>
      </c>
      <c r="F11" s="562">
        <f>SUM(B11:E11)</f>
        <v>1696</v>
      </c>
      <c r="G11" s="96"/>
    </row>
    <row r="12" spans="1:19" x14ac:dyDescent="0.2">
      <c r="B12" s="159"/>
      <c r="C12" s="159"/>
      <c r="D12" s="159"/>
      <c r="E12" s="159"/>
      <c r="F12" s="159"/>
    </row>
    <row r="13" spans="1:19" ht="12.75" thickBot="1" x14ac:dyDescent="0.25">
      <c r="A13" s="177">
        <v>2017</v>
      </c>
      <c r="B13" s="158" t="s">
        <v>207</v>
      </c>
      <c r="C13" s="158" t="s">
        <v>208</v>
      </c>
      <c r="D13" s="158" t="s">
        <v>209</v>
      </c>
      <c r="E13" s="158" t="s">
        <v>210</v>
      </c>
      <c r="F13" s="158" t="s">
        <v>211</v>
      </c>
    </row>
    <row r="14" spans="1:19" x14ac:dyDescent="0.2">
      <c r="A14" s="70" t="s">
        <v>212</v>
      </c>
      <c r="B14" s="96">
        <v>19763</v>
      </c>
      <c r="C14" s="96">
        <v>10077</v>
      </c>
      <c r="D14" s="96">
        <v>36608</v>
      </c>
      <c r="E14" s="96">
        <v>106106</v>
      </c>
      <c r="F14" s="96">
        <v>172554</v>
      </c>
    </row>
    <row r="15" spans="1:19" x14ac:dyDescent="0.2">
      <c r="A15" s="15" t="s">
        <v>213</v>
      </c>
      <c r="B15" s="96">
        <v>22712</v>
      </c>
      <c r="C15" s="96"/>
      <c r="D15" s="96"/>
      <c r="E15" s="96"/>
      <c r="F15" s="96">
        <v>22712</v>
      </c>
      <c r="J15" s="19"/>
      <c r="K15" s="19"/>
      <c r="L15" s="19"/>
      <c r="M15" s="19"/>
      <c r="N15" s="19"/>
      <c r="O15" s="19"/>
      <c r="P15" s="19"/>
      <c r="Q15" s="19"/>
      <c r="R15" s="19"/>
      <c r="S15" s="19"/>
    </row>
    <row r="16" spans="1:19" x14ac:dyDescent="0.2">
      <c r="A16" s="174" t="s">
        <v>214</v>
      </c>
      <c r="B16" s="175">
        <v>83</v>
      </c>
      <c r="C16" s="175">
        <v>2391</v>
      </c>
      <c r="D16" s="175">
        <v>5419</v>
      </c>
      <c r="E16" s="175">
        <v>1227</v>
      </c>
      <c r="F16" s="96">
        <v>9120</v>
      </c>
      <c r="I16" s="66"/>
      <c r="J16" s="102"/>
      <c r="K16" s="102"/>
      <c r="L16" s="102"/>
      <c r="M16" s="102"/>
      <c r="N16" s="102"/>
      <c r="O16" s="102"/>
      <c r="P16" s="102"/>
      <c r="Q16" s="102"/>
      <c r="R16" s="102"/>
      <c r="S16" s="102"/>
    </row>
    <row r="17" spans="1:19" x14ac:dyDescent="0.2">
      <c r="A17" s="361" t="s">
        <v>215</v>
      </c>
      <c r="B17" s="160">
        <f>SUM(B14:B16)</f>
        <v>42558</v>
      </c>
      <c r="C17" s="160">
        <f t="shared" ref="C17:E17" si="1">SUM(C14:C16)</f>
        <v>12468</v>
      </c>
      <c r="D17" s="160">
        <f t="shared" si="1"/>
        <v>42027</v>
      </c>
      <c r="E17" s="160">
        <f t="shared" si="1"/>
        <v>107333</v>
      </c>
      <c r="F17" s="563">
        <f>SUM(B17:E17)</f>
        <v>204386</v>
      </c>
      <c r="G17" s="23"/>
      <c r="H17" s="155"/>
      <c r="J17" s="19"/>
      <c r="K17" s="19"/>
      <c r="L17" s="19"/>
      <c r="M17" s="19"/>
      <c r="N17" s="19"/>
      <c r="O17" s="19"/>
      <c r="P17" s="19"/>
      <c r="Q17" s="19"/>
      <c r="R17" s="19"/>
      <c r="S17" s="19"/>
    </row>
    <row r="18" spans="1:19" ht="8.25" customHeight="1" x14ac:dyDescent="0.2">
      <c r="A18" s="168"/>
      <c r="B18" s="178"/>
      <c r="C18" s="96"/>
      <c r="D18" s="179"/>
      <c r="E18" s="83"/>
      <c r="F18" s="83"/>
    </row>
    <row r="19" spans="1:19" x14ac:dyDescent="0.2">
      <c r="A19" s="15" t="s">
        <v>216</v>
      </c>
      <c r="B19" s="96">
        <v>194</v>
      </c>
      <c r="C19" s="180">
        <v>13</v>
      </c>
      <c r="D19" s="180" t="s">
        <v>205</v>
      </c>
      <c r="E19" s="180" t="s">
        <v>205</v>
      </c>
      <c r="F19" s="96">
        <f>SUM(B19:E19)</f>
        <v>207</v>
      </c>
      <c r="H19" s="83"/>
    </row>
    <row r="20" spans="1:19" x14ac:dyDescent="0.2">
      <c r="A20" s="564" t="s">
        <v>217</v>
      </c>
      <c r="B20" s="560">
        <v>0</v>
      </c>
      <c r="C20" s="561">
        <v>730</v>
      </c>
      <c r="D20" s="561">
        <v>860</v>
      </c>
      <c r="E20" s="561">
        <v>18</v>
      </c>
      <c r="F20" s="562">
        <f>SUM(B20:E20)</f>
        <v>1608</v>
      </c>
    </row>
    <row r="21" spans="1:19" x14ac:dyDescent="0.2">
      <c r="G21" s="73"/>
    </row>
    <row r="22" spans="1:19" x14ac:dyDescent="0.2">
      <c r="G22" s="96"/>
    </row>
    <row r="23" spans="1:19" x14ac:dyDescent="0.2">
      <c r="G23" s="96"/>
    </row>
    <row r="24" spans="1:19" x14ac:dyDescent="0.2">
      <c r="G24" s="96"/>
    </row>
    <row r="25" spans="1:19" x14ac:dyDescent="0.2">
      <c r="G25" s="159"/>
    </row>
    <row r="26" spans="1:19" x14ac:dyDescent="0.2">
      <c r="G26" s="83"/>
    </row>
    <row r="27" spans="1:19" x14ac:dyDescent="0.2">
      <c r="D27" s="19"/>
      <c r="G27" s="96"/>
    </row>
    <row r="28" spans="1:19" x14ac:dyDescent="0.2">
      <c r="G28" s="96"/>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8">
    <tabColor rgb="FF92D050"/>
    <pageSetUpPr fitToPage="1"/>
  </sheetPr>
  <dimension ref="A1:G40"/>
  <sheetViews>
    <sheetView zoomScaleNormal="100" workbookViewId="0"/>
  </sheetViews>
  <sheetFormatPr baseColWidth="10" defaultColWidth="11" defaultRowHeight="12" x14ac:dyDescent="0.2"/>
  <cols>
    <col min="1" max="1" width="44.12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36" customFormat="1" ht="21" x14ac:dyDescent="0.2">
      <c r="A1" s="773" t="s">
        <v>1122</v>
      </c>
    </row>
    <row r="2" spans="1:7" s="336" customFormat="1" x14ac:dyDescent="0.2"/>
    <row r="3" spans="1:7" ht="12" customHeight="1" x14ac:dyDescent="0.2">
      <c r="A3" s="661" t="s">
        <v>1033</v>
      </c>
      <c r="B3" s="336"/>
      <c r="C3" s="336"/>
      <c r="D3" s="316"/>
      <c r="E3" s="316"/>
    </row>
    <row r="4" spans="1:7" s="303" customFormat="1" x14ac:dyDescent="0.2">
      <c r="A4" s="181" t="s">
        <v>75</v>
      </c>
      <c r="B4" s="414" t="s">
        <v>1035</v>
      </c>
      <c r="C4" s="414" t="s">
        <v>1036</v>
      </c>
      <c r="D4" s="414" t="s">
        <v>1003</v>
      </c>
      <c r="E4" s="668"/>
    </row>
    <row r="5" spans="1:7" ht="12" customHeight="1" x14ac:dyDescent="0.2">
      <c r="A5" s="336" t="s">
        <v>113</v>
      </c>
      <c r="B5" s="184">
        <v>2</v>
      </c>
      <c r="C5" s="185">
        <v>4</v>
      </c>
      <c r="D5" s="662">
        <v>5</v>
      </c>
      <c r="E5" s="663"/>
    </row>
    <row r="6" spans="1:7" s="303" customFormat="1" x14ac:dyDescent="0.2">
      <c r="A6" s="336" t="s">
        <v>114</v>
      </c>
      <c r="B6" s="184">
        <v>3</v>
      </c>
      <c r="C6" s="185">
        <v>1</v>
      </c>
      <c r="D6" s="662">
        <v>0</v>
      </c>
      <c r="E6" s="670"/>
    </row>
    <row r="7" spans="1:7" s="303" customFormat="1" x14ac:dyDescent="0.2">
      <c r="A7" s="487" t="s">
        <v>1029</v>
      </c>
      <c r="B7" s="184">
        <v>16</v>
      </c>
      <c r="C7" s="185">
        <v>34</v>
      </c>
      <c r="D7" s="662">
        <v>95</v>
      </c>
      <c r="E7" s="670"/>
      <c r="G7" s="317"/>
    </row>
    <row r="8" spans="1:7" s="303" customFormat="1" x14ac:dyDescent="0.2">
      <c r="A8" s="336" t="s">
        <v>115</v>
      </c>
      <c r="B8" s="184">
        <v>11</v>
      </c>
      <c r="C8" s="186">
        <v>27</v>
      </c>
      <c r="D8" s="663">
        <v>20</v>
      </c>
      <c r="E8" s="663"/>
    </row>
    <row r="9" spans="1:7" s="336" customFormat="1" x14ac:dyDescent="0.2">
      <c r="A9" s="336" t="s">
        <v>1031</v>
      </c>
      <c r="B9" s="184">
        <v>8</v>
      </c>
      <c r="C9" s="186">
        <v>22</v>
      </c>
      <c r="D9" s="663">
        <v>8</v>
      </c>
      <c r="E9" s="663"/>
    </row>
    <row r="10" spans="1:7" s="303" customFormat="1" x14ac:dyDescent="0.2">
      <c r="A10" s="487" t="s">
        <v>1032</v>
      </c>
      <c r="B10" s="184">
        <v>1</v>
      </c>
      <c r="C10" s="185">
        <v>2</v>
      </c>
      <c r="D10" s="662">
        <v>0</v>
      </c>
      <c r="E10" s="663"/>
    </row>
    <row r="11" spans="1:7" s="303" customFormat="1" x14ac:dyDescent="0.2">
      <c r="A11" s="336" t="s">
        <v>116</v>
      </c>
      <c r="B11" s="184">
        <v>13</v>
      </c>
      <c r="C11" s="185">
        <v>32</v>
      </c>
      <c r="D11" s="662">
        <v>16</v>
      </c>
      <c r="E11" s="663"/>
    </row>
    <row r="12" spans="1:7" s="303" customFormat="1" x14ac:dyDescent="0.2">
      <c r="A12" s="487" t="s">
        <v>1030</v>
      </c>
      <c r="B12" s="184">
        <v>16</v>
      </c>
      <c r="C12" s="185">
        <v>47</v>
      </c>
      <c r="D12" s="662">
        <v>293</v>
      </c>
      <c r="E12" s="663"/>
    </row>
    <row r="13" spans="1:7" s="303" customFormat="1" x14ac:dyDescent="0.2">
      <c r="A13" s="487" t="s">
        <v>1037</v>
      </c>
      <c r="B13" s="184">
        <v>74</v>
      </c>
      <c r="C13" s="185">
        <v>95</v>
      </c>
      <c r="D13" s="662">
        <v>38</v>
      </c>
      <c r="E13" s="663"/>
    </row>
    <row r="14" spans="1:7" s="303" customFormat="1" x14ac:dyDescent="0.2">
      <c r="A14" s="336" t="s">
        <v>117</v>
      </c>
      <c r="B14" s="184">
        <v>59</v>
      </c>
      <c r="C14" s="185">
        <v>72</v>
      </c>
      <c r="D14" s="662">
        <v>56</v>
      </c>
      <c r="E14" s="663"/>
    </row>
    <row r="15" spans="1:7" s="303" customFormat="1" x14ac:dyDescent="0.2">
      <c r="A15" s="15" t="s">
        <v>118</v>
      </c>
      <c r="B15" s="184">
        <v>0</v>
      </c>
      <c r="C15" s="185">
        <v>0</v>
      </c>
      <c r="D15" s="664">
        <v>0</v>
      </c>
      <c r="E15" s="663"/>
    </row>
    <row r="16" spans="1:7" s="303" customFormat="1" x14ac:dyDescent="0.2">
      <c r="A16" s="171" t="s">
        <v>119</v>
      </c>
      <c r="B16" s="665">
        <f t="shared" ref="B16:C16" si="0">SUM(B5:B15)</f>
        <v>203</v>
      </c>
      <c r="C16" s="665">
        <f t="shared" si="0"/>
        <v>336</v>
      </c>
      <c r="D16" s="665">
        <f>SUM(D5:D15)</f>
        <v>531</v>
      </c>
      <c r="E16" s="215"/>
    </row>
    <row r="17" spans="1:5" s="303" customFormat="1" x14ac:dyDescent="0.2">
      <c r="A17" s="190" t="s">
        <v>120</v>
      </c>
      <c r="B17" s="191">
        <v>26</v>
      </c>
      <c r="C17" s="191">
        <v>31</v>
      </c>
      <c r="D17" s="191">
        <v>100</v>
      </c>
      <c r="E17" s="671"/>
    </row>
    <row r="18" spans="1:5" s="303" customFormat="1" x14ac:dyDescent="0.2">
      <c r="A18" s="314" t="s">
        <v>121</v>
      </c>
      <c r="B18" s="546">
        <f>+B17+B16</f>
        <v>229</v>
      </c>
      <c r="C18" s="546">
        <f>+C17+C16</f>
        <v>367</v>
      </c>
      <c r="D18" s="546">
        <f>+D17+D16</f>
        <v>631</v>
      </c>
      <c r="E18" s="159"/>
    </row>
    <row r="19" spans="1:5" s="303" customFormat="1" x14ac:dyDescent="0.2">
      <c r="A19" s="114"/>
      <c r="B19" s="114"/>
      <c r="C19" s="114"/>
      <c r="D19" s="114"/>
      <c r="E19" s="316"/>
    </row>
    <row r="20" spans="1:5" s="303" customFormat="1" x14ac:dyDescent="0.2">
      <c r="A20" s="114"/>
      <c r="B20" s="114"/>
      <c r="C20" s="114"/>
      <c r="D20" s="114"/>
      <c r="E20" s="316"/>
    </row>
    <row r="21" spans="1:5" s="303" customFormat="1" ht="12.75" x14ac:dyDescent="0.2">
      <c r="A21" s="114"/>
      <c r="B21" s="330"/>
      <c r="C21" s="79"/>
      <c r="D21" s="114"/>
      <c r="E21" s="316"/>
    </row>
    <row r="22" spans="1:5" s="303" customFormat="1" x14ac:dyDescent="0.2">
      <c r="A22" s="114"/>
      <c r="B22" s="79"/>
      <c r="C22" s="79"/>
      <c r="D22" s="114"/>
      <c r="E22" s="316"/>
    </row>
    <row r="23" spans="1:5" s="303" customFormat="1" ht="12" customHeight="1" x14ac:dyDescent="0.2">
      <c r="A23" s="661" t="s">
        <v>1034</v>
      </c>
      <c r="B23" s="790" t="s">
        <v>122</v>
      </c>
      <c r="C23" s="790"/>
      <c r="D23" s="316"/>
      <c r="E23" s="316"/>
    </row>
    <row r="24" spans="1:5" ht="36.75" customHeight="1" x14ac:dyDescent="0.2">
      <c r="A24" s="181" t="s">
        <v>75</v>
      </c>
      <c r="B24" s="414" t="s">
        <v>123</v>
      </c>
      <c r="C24" s="182" t="s">
        <v>124</v>
      </c>
      <c r="D24" s="182" t="s">
        <v>125</v>
      </c>
      <c r="E24" s="183" t="s">
        <v>126</v>
      </c>
    </row>
    <row r="25" spans="1:5" x14ac:dyDescent="0.2">
      <c r="A25" s="336" t="s">
        <v>127</v>
      </c>
      <c r="B25" s="187">
        <v>10</v>
      </c>
      <c r="C25" s="185">
        <v>7</v>
      </c>
      <c r="D25" s="186">
        <v>4</v>
      </c>
      <c r="E25" s="186">
        <v>4.3289977000000004</v>
      </c>
    </row>
    <row r="26" spans="1:5" x14ac:dyDescent="0.2">
      <c r="A26" s="336" t="s">
        <v>128</v>
      </c>
      <c r="B26" s="187">
        <v>1E-8</v>
      </c>
      <c r="C26" s="185">
        <v>0</v>
      </c>
      <c r="D26" s="186">
        <v>0</v>
      </c>
      <c r="E26" s="180">
        <v>1E-8</v>
      </c>
    </row>
    <row r="27" spans="1:5" x14ac:dyDescent="0.2">
      <c r="A27" s="336" t="s">
        <v>129</v>
      </c>
      <c r="B27" s="187">
        <v>0</v>
      </c>
      <c r="C27" s="185">
        <v>0</v>
      </c>
      <c r="D27" s="180">
        <v>0</v>
      </c>
      <c r="E27" s="180">
        <v>0</v>
      </c>
    </row>
    <row r="28" spans="1:5" x14ac:dyDescent="0.2">
      <c r="A28" s="336" t="s">
        <v>130</v>
      </c>
      <c r="B28" s="187">
        <v>89</v>
      </c>
      <c r="C28" s="186">
        <v>9</v>
      </c>
      <c r="D28" s="186">
        <v>28</v>
      </c>
      <c r="E28" s="186">
        <v>1</v>
      </c>
    </row>
    <row r="29" spans="1:5" x14ac:dyDescent="0.2">
      <c r="A29" s="336" t="s">
        <v>131</v>
      </c>
      <c r="B29" s="187">
        <v>5</v>
      </c>
      <c r="C29" s="185">
        <v>14</v>
      </c>
      <c r="D29" s="186">
        <v>7</v>
      </c>
      <c r="E29" s="186">
        <v>-3</v>
      </c>
    </row>
    <row r="30" spans="1:5" x14ac:dyDescent="0.2">
      <c r="A30" s="336" t="s">
        <v>132</v>
      </c>
      <c r="B30" s="187">
        <v>50</v>
      </c>
      <c r="C30" s="185">
        <v>24</v>
      </c>
      <c r="D30" s="186">
        <v>29</v>
      </c>
      <c r="E30" s="186">
        <v>15</v>
      </c>
    </row>
    <row r="31" spans="1:5" x14ac:dyDescent="0.2">
      <c r="A31" s="336" t="s">
        <v>133</v>
      </c>
      <c r="B31" s="187">
        <v>745</v>
      </c>
      <c r="C31" s="185">
        <v>8</v>
      </c>
      <c r="D31" s="186">
        <v>308</v>
      </c>
      <c r="E31" s="186">
        <v>188</v>
      </c>
    </row>
    <row r="32" spans="1:5" x14ac:dyDescent="0.2">
      <c r="A32" s="336" t="s">
        <v>134</v>
      </c>
      <c r="B32" s="187">
        <v>233</v>
      </c>
      <c r="C32" s="185">
        <v>37</v>
      </c>
      <c r="D32" s="186">
        <v>89</v>
      </c>
      <c r="E32" s="186">
        <v>33</v>
      </c>
    </row>
    <row r="33" spans="1:5" x14ac:dyDescent="0.2">
      <c r="A33" s="336" t="s">
        <v>135</v>
      </c>
      <c r="B33" s="187">
        <v>351</v>
      </c>
      <c r="C33" s="185">
        <v>201</v>
      </c>
      <c r="D33" s="186">
        <v>87</v>
      </c>
      <c r="E33" s="186">
        <v>251</v>
      </c>
    </row>
    <row r="34" spans="1:5" x14ac:dyDescent="0.2">
      <c r="A34" s="15" t="s">
        <v>136</v>
      </c>
      <c r="B34" s="187">
        <v>0</v>
      </c>
      <c r="C34" s="185">
        <v>0</v>
      </c>
      <c r="D34" s="186">
        <v>0</v>
      </c>
      <c r="E34" s="186">
        <v>0</v>
      </c>
    </row>
    <row r="35" spans="1:5" x14ac:dyDescent="0.2">
      <c r="A35" s="171" t="s">
        <v>137</v>
      </c>
      <c r="B35" s="369">
        <f>SUM(B25:B34)</f>
        <v>1483.0000000099999</v>
      </c>
      <c r="C35" s="369">
        <f t="shared" ref="C35:E35" si="1">SUM(C25:C34)</f>
        <v>300</v>
      </c>
      <c r="D35" s="369">
        <f t="shared" si="1"/>
        <v>552</v>
      </c>
      <c r="E35" s="369">
        <f t="shared" si="1"/>
        <v>489.32899771000001</v>
      </c>
    </row>
    <row r="36" spans="1:5" x14ac:dyDescent="0.2">
      <c r="A36" s="102" t="s">
        <v>138</v>
      </c>
      <c r="B36" s="187">
        <v>0</v>
      </c>
      <c r="C36" s="188">
        <v>0</v>
      </c>
      <c r="D36" s="189">
        <v>0</v>
      </c>
      <c r="E36" s="189">
        <v>0</v>
      </c>
    </row>
    <row r="37" spans="1:5" x14ac:dyDescent="0.2">
      <c r="A37" s="190" t="s">
        <v>139</v>
      </c>
      <c r="B37" s="191">
        <v>79</v>
      </c>
      <c r="C37" s="191">
        <v>255</v>
      </c>
      <c r="D37" s="191">
        <v>87</v>
      </c>
      <c r="E37" s="191">
        <v>54</v>
      </c>
    </row>
    <row r="38" spans="1:5" ht="14.25" customHeight="1" x14ac:dyDescent="0.2">
      <c r="A38" s="314" t="s">
        <v>140</v>
      </c>
      <c r="B38" s="547">
        <f>+B35+B37</f>
        <v>1562.0000000099999</v>
      </c>
      <c r="C38" s="546">
        <f t="shared" ref="C38:D38" si="2">+C35+C37</f>
        <v>555</v>
      </c>
      <c r="D38" s="546">
        <f t="shared" si="2"/>
        <v>639</v>
      </c>
      <c r="E38" s="546">
        <f>+E35+E37+E36</f>
        <v>543.32899771000007</v>
      </c>
    </row>
    <row r="40" spans="1:5" x14ac:dyDescent="0.2">
      <c r="B40" s="118"/>
      <c r="C40" s="118"/>
      <c r="D40" s="118"/>
      <c r="E40" s="118"/>
    </row>
  </sheetData>
  <mergeCells count="1">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tabColor rgb="FF92D050"/>
    <pageSetUpPr fitToPage="1"/>
  </sheetPr>
  <dimension ref="A1:F24"/>
  <sheetViews>
    <sheetView zoomScaleNormal="100" workbookViewId="0"/>
  </sheetViews>
  <sheetFormatPr baseColWidth="10" defaultColWidth="11" defaultRowHeight="12" x14ac:dyDescent="0.2"/>
  <cols>
    <col min="1" max="1" width="44" style="303" bestFit="1" customWidth="1"/>
    <col min="2" max="4" width="11.5" style="303" customWidth="1"/>
    <col min="5" max="16384" width="11" style="17"/>
  </cols>
  <sheetData>
    <row r="1" spans="1:6" s="336" customFormat="1" ht="21" x14ac:dyDescent="0.2">
      <c r="A1" s="773" t="s">
        <v>1121</v>
      </c>
      <c r="B1" s="667"/>
      <c r="C1" s="667"/>
      <c r="D1" s="667"/>
      <c r="E1" s="667"/>
      <c r="F1" s="667"/>
    </row>
    <row r="2" spans="1:6" s="336" customFormat="1" ht="12.75" x14ac:dyDescent="0.2">
      <c r="A2" s="276" t="s">
        <v>347</v>
      </c>
      <c r="B2" s="337"/>
      <c r="C2" s="337"/>
      <c r="D2" s="337"/>
      <c r="E2" s="337"/>
      <c r="F2" s="667"/>
    </row>
    <row r="3" spans="1:6" s="336" customFormat="1" ht="12.75" x14ac:dyDescent="0.2">
      <c r="A3" s="269"/>
      <c r="B3" s="337"/>
      <c r="C3" s="337"/>
      <c r="D3" s="337"/>
      <c r="E3" s="337"/>
      <c r="F3" s="667"/>
    </row>
    <row r="4" spans="1:6" s="336" customFormat="1" x14ac:dyDescent="0.2">
      <c r="A4" s="667"/>
      <c r="B4" s="337"/>
      <c r="C4" s="337"/>
      <c r="D4" s="337"/>
      <c r="E4" s="337"/>
      <c r="F4" s="667"/>
    </row>
    <row r="5" spans="1:6" s="336" customFormat="1" x14ac:dyDescent="0.2">
      <c r="A5" s="458"/>
      <c r="B5" s="101"/>
      <c r="C5" s="101"/>
      <c r="D5" s="101"/>
      <c r="E5" s="101"/>
      <c r="F5" s="667"/>
    </row>
    <row r="6" spans="1:6" s="336" customFormat="1" ht="12.75" thickBot="1" x14ac:dyDescent="0.25">
      <c r="A6" s="672" t="s">
        <v>1038</v>
      </c>
      <c r="B6" s="673" t="s">
        <v>1035</v>
      </c>
      <c r="C6" s="673" t="s">
        <v>1036</v>
      </c>
      <c r="D6" s="673" t="s">
        <v>1003</v>
      </c>
      <c r="E6" s="673" t="s">
        <v>10</v>
      </c>
      <c r="F6" s="667"/>
    </row>
    <row r="7" spans="1:6" s="336" customFormat="1" x14ac:dyDescent="0.2">
      <c r="A7" s="674" t="s">
        <v>1039</v>
      </c>
      <c r="B7" s="675">
        <v>234</v>
      </c>
      <c r="C7" s="675">
        <v>472</v>
      </c>
      <c r="D7" s="675">
        <v>717</v>
      </c>
      <c r="E7" s="675">
        <f>B7+C7+D7</f>
        <v>1423</v>
      </c>
      <c r="F7" s="667"/>
    </row>
    <row r="8" spans="1:6" s="336" customFormat="1" ht="12.75" customHeight="1" x14ac:dyDescent="0.2">
      <c r="A8" s="676" t="s">
        <v>1040</v>
      </c>
      <c r="B8" s="677"/>
      <c r="C8" s="677"/>
      <c r="D8" s="677"/>
      <c r="E8" s="677"/>
      <c r="F8" s="667"/>
    </row>
    <row r="9" spans="1:6" s="336" customFormat="1" ht="12.75" customHeight="1" x14ac:dyDescent="0.2">
      <c r="A9" s="678" t="s">
        <v>1041</v>
      </c>
      <c r="B9" s="679">
        <v>-149</v>
      </c>
      <c r="C9" s="679">
        <v>144</v>
      </c>
      <c r="D9" s="679">
        <v>5</v>
      </c>
      <c r="E9" s="679">
        <f t="shared" ref="E9:E20" si="0">B9+C9+D9</f>
        <v>0</v>
      </c>
      <c r="F9" s="667"/>
    </row>
    <row r="10" spans="1:6" s="336" customFormat="1" ht="12.75" customHeight="1" x14ac:dyDescent="0.2">
      <c r="A10" s="678" t="s">
        <v>1042</v>
      </c>
      <c r="B10" s="679">
        <v>11</v>
      </c>
      <c r="C10" s="679">
        <v>-16</v>
      </c>
      <c r="D10" s="679">
        <v>5</v>
      </c>
      <c r="E10" s="679">
        <f t="shared" si="0"/>
        <v>0</v>
      </c>
      <c r="F10" s="667"/>
    </row>
    <row r="11" spans="1:6" s="336" customFormat="1" ht="12.75" customHeight="1" x14ac:dyDescent="0.2">
      <c r="A11" s="678" t="s">
        <v>1043</v>
      </c>
      <c r="B11" s="679">
        <v>0</v>
      </c>
      <c r="C11" s="679">
        <v>5</v>
      </c>
      <c r="D11" s="679">
        <v>-5</v>
      </c>
      <c r="E11" s="679">
        <f t="shared" si="0"/>
        <v>0</v>
      </c>
      <c r="F11" s="667"/>
    </row>
    <row r="12" spans="1:6" s="336" customFormat="1" ht="12.75" customHeight="1" x14ac:dyDescent="0.2">
      <c r="A12" s="676" t="s">
        <v>1044</v>
      </c>
      <c r="B12" s="679">
        <v>123</v>
      </c>
      <c r="C12" s="679">
        <v>-62</v>
      </c>
      <c r="D12" s="679">
        <v>-25</v>
      </c>
      <c r="E12" s="679">
        <f t="shared" si="0"/>
        <v>36</v>
      </c>
      <c r="F12" s="667"/>
    </row>
    <row r="13" spans="1:6" s="336" customFormat="1" ht="12.75" customHeight="1" x14ac:dyDescent="0.2">
      <c r="A13" s="676" t="s">
        <v>1045</v>
      </c>
      <c r="B13" s="679">
        <v>102</v>
      </c>
      <c r="C13" s="679">
        <v>53</v>
      </c>
      <c r="D13" s="679">
        <v>4</v>
      </c>
      <c r="E13" s="679">
        <f t="shared" si="0"/>
        <v>159</v>
      </c>
      <c r="F13" s="667"/>
    </row>
    <row r="14" spans="1:6" s="336" customFormat="1" ht="12.75" customHeight="1" x14ac:dyDescent="0.2">
      <c r="A14" s="676" t="s">
        <v>1046</v>
      </c>
      <c r="B14" s="679">
        <v>-61</v>
      </c>
      <c r="C14" s="679">
        <v>-172</v>
      </c>
      <c r="D14" s="679">
        <f>-21-1</f>
        <v>-22</v>
      </c>
      <c r="E14" s="679">
        <f t="shared" si="0"/>
        <v>-255</v>
      </c>
      <c r="F14" s="667"/>
    </row>
    <row r="15" spans="1:6" s="336" customFormat="1" ht="12.75" customHeight="1" x14ac:dyDescent="0.2">
      <c r="A15" s="680" t="s">
        <v>1047</v>
      </c>
      <c r="B15" s="679">
        <v>0</v>
      </c>
      <c r="C15" s="679">
        <v>0</v>
      </c>
      <c r="D15" s="679">
        <v>0</v>
      </c>
      <c r="E15" s="679">
        <f t="shared" si="0"/>
        <v>0</v>
      </c>
      <c r="F15" s="667"/>
    </row>
    <row r="16" spans="1:6" s="336" customFormat="1" ht="12.75" customHeight="1" x14ac:dyDescent="0.2">
      <c r="A16" s="676" t="s">
        <v>1048</v>
      </c>
      <c r="B16" s="679">
        <v>0</v>
      </c>
      <c r="C16" s="679">
        <v>0</v>
      </c>
      <c r="D16" s="679">
        <v>460</v>
      </c>
      <c r="E16" s="679">
        <f t="shared" si="0"/>
        <v>460</v>
      </c>
      <c r="F16" s="667"/>
    </row>
    <row r="17" spans="1:6" s="336" customFormat="1" ht="12.75" customHeight="1" x14ac:dyDescent="0.2">
      <c r="A17" s="680" t="s">
        <v>1050</v>
      </c>
      <c r="B17" s="679">
        <v>0</v>
      </c>
      <c r="C17" s="679">
        <v>0</v>
      </c>
      <c r="D17" s="679">
        <v>-397</v>
      </c>
      <c r="E17" s="679">
        <f t="shared" si="0"/>
        <v>-397</v>
      </c>
      <c r="F17" s="667"/>
    </row>
    <row r="18" spans="1:6" s="336" customFormat="1" ht="12.75" customHeight="1" x14ac:dyDescent="0.2">
      <c r="A18" s="676" t="s">
        <v>1051</v>
      </c>
      <c r="B18" s="679">
        <v>0</v>
      </c>
      <c r="C18" s="679">
        <v>0</v>
      </c>
      <c r="D18" s="679">
        <v>0</v>
      </c>
      <c r="E18" s="679">
        <f t="shared" si="0"/>
        <v>0</v>
      </c>
      <c r="F18" s="667"/>
    </row>
    <row r="19" spans="1:6" s="336" customFormat="1" x14ac:dyDescent="0.2">
      <c r="A19" s="676" t="s">
        <v>1052</v>
      </c>
      <c r="B19" s="681">
        <v>0</v>
      </c>
      <c r="C19" s="681">
        <v>0</v>
      </c>
      <c r="D19" s="681">
        <v>-92</v>
      </c>
      <c r="E19" s="681">
        <f t="shared" si="0"/>
        <v>-92</v>
      </c>
      <c r="F19" s="667"/>
    </row>
    <row r="20" spans="1:6" s="336" customFormat="1" x14ac:dyDescent="0.2">
      <c r="A20" s="682" t="s">
        <v>1053</v>
      </c>
      <c r="B20" s="675">
        <f>B7+SUM(B9:B19)</f>
        <v>260</v>
      </c>
      <c r="C20" s="675">
        <f>C7+SUM(C9:C19)</f>
        <v>424</v>
      </c>
      <c r="D20" s="675">
        <f>D7+SUM(D9:D19)</f>
        <v>650</v>
      </c>
      <c r="E20" s="675">
        <f t="shared" si="0"/>
        <v>1334</v>
      </c>
      <c r="F20" s="667"/>
    </row>
    <row r="21" spans="1:6" s="336" customFormat="1" x14ac:dyDescent="0.2">
      <c r="A21" s="667"/>
      <c r="B21" s="667"/>
      <c r="C21" s="667"/>
      <c r="D21" s="667"/>
      <c r="E21" s="667"/>
      <c r="F21" s="667"/>
    </row>
    <row r="22" spans="1:6" s="336" customFormat="1" x14ac:dyDescent="0.2"/>
    <row r="23" spans="1:6" x14ac:dyDescent="0.2">
      <c r="F23" s="336"/>
    </row>
    <row r="24" spans="1:6" x14ac:dyDescent="0.2">
      <c r="F24" s="336"/>
    </row>
  </sheetData>
  <phoneticPr fontId="3" type="noConversion"/>
  <pageMargins left="0.75" right="0.75" top="1" bottom="1" header="0.5" footer="0.5"/>
  <pageSetup paperSize="9" fitToHeight="0" orientation="portrait" r:id="rId1"/>
  <headerFoot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9">
    <tabColor rgb="FF92D050"/>
    <pageSetUpPr fitToPage="1"/>
  </sheetPr>
  <dimension ref="A1:F27"/>
  <sheetViews>
    <sheetView showGridLines="0" zoomScaleNormal="100" workbookViewId="0"/>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21" x14ac:dyDescent="0.2">
      <c r="A1" s="773" t="s">
        <v>1120</v>
      </c>
      <c r="B1" s="773"/>
      <c r="C1" s="773"/>
      <c r="D1" s="773"/>
    </row>
    <row r="2" spans="1:6" x14ac:dyDescent="0.2">
      <c r="A2" s="163" t="s">
        <v>291</v>
      </c>
      <c r="B2" s="374"/>
      <c r="C2" s="374"/>
      <c r="D2" s="374"/>
    </row>
    <row r="3" spans="1:6" ht="12" customHeight="1" x14ac:dyDescent="0.2">
      <c r="A3" s="163"/>
      <c r="B3" s="304"/>
      <c r="C3" s="304"/>
      <c r="D3" s="304"/>
      <c r="F3" s="23"/>
    </row>
    <row r="4" spans="1:6" s="336" customFormat="1" ht="12" customHeight="1" x14ac:dyDescent="0.2">
      <c r="A4" s="163" t="s">
        <v>1004</v>
      </c>
      <c r="B4" s="660"/>
      <c r="C4" s="660"/>
      <c r="D4" s="660"/>
      <c r="F4" s="23"/>
    </row>
    <row r="5" spans="1:6" ht="12" customHeight="1" x14ac:dyDescent="0.2">
      <c r="A5" s="93"/>
      <c r="B5" s="794" t="s">
        <v>1035</v>
      </c>
      <c r="C5" s="794" t="s">
        <v>1036</v>
      </c>
      <c r="D5" s="794" t="s">
        <v>1003</v>
      </c>
      <c r="F5" s="317"/>
    </row>
    <row r="6" spans="1:6" ht="12.75" thickBot="1" x14ac:dyDescent="0.25">
      <c r="A6" s="116">
        <v>2018</v>
      </c>
      <c r="B6" s="793"/>
      <c r="C6" s="793"/>
      <c r="D6" s="793"/>
    </row>
    <row r="7" spans="1:6" x14ac:dyDescent="0.2">
      <c r="A7" s="15" t="s">
        <v>292</v>
      </c>
      <c r="B7" s="194">
        <v>155</v>
      </c>
      <c r="C7" s="194">
        <v>273</v>
      </c>
      <c r="D7" s="194">
        <v>500</v>
      </c>
      <c r="F7" s="23"/>
    </row>
    <row r="8" spans="1:6" x14ac:dyDescent="0.2">
      <c r="A8" s="15" t="s">
        <v>293</v>
      </c>
      <c r="B8" s="194">
        <v>19</v>
      </c>
      <c r="C8" s="194">
        <v>32</v>
      </c>
      <c r="D8" s="194">
        <v>85</v>
      </c>
    </row>
    <row r="9" spans="1:6" x14ac:dyDescent="0.2">
      <c r="A9" s="15" t="s">
        <v>294</v>
      </c>
      <c r="B9" s="194">
        <v>33</v>
      </c>
      <c r="C9" s="194">
        <v>42</v>
      </c>
      <c r="D9" s="194">
        <v>47</v>
      </c>
    </row>
    <row r="10" spans="1:6" x14ac:dyDescent="0.2">
      <c r="A10" s="79" t="s">
        <v>295</v>
      </c>
      <c r="B10" s="194">
        <v>53</v>
      </c>
      <c r="C10" s="194">
        <v>77</v>
      </c>
      <c r="D10" s="194">
        <v>18</v>
      </c>
    </row>
    <row r="11" spans="1:6" x14ac:dyDescent="0.2">
      <c r="A11" s="97" t="s">
        <v>296</v>
      </c>
      <c r="B11" s="195">
        <v>260</v>
      </c>
      <c r="C11" s="195">
        <v>424</v>
      </c>
      <c r="D11" s="195">
        <v>650</v>
      </c>
    </row>
    <row r="12" spans="1:6" x14ac:dyDescent="0.2">
      <c r="A12" s="163"/>
      <c r="B12" s="334"/>
      <c r="C12" s="331"/>
      <c r="D12" s="315"/>
    </row>
    <row r="13" spans="1:6" s="336" customFormat="1" ht="12.75" x14ac:dyDescent="0.2">
      <c r="A13" s="163"/>
      <c r="B13" s="334"/>
      <c r="C13"/>
      <c r="D13" s="315"/>
    </row>
    <row r="14" spans="1:6" s="336" customFormat="1" x14ac:dyDescent="0.2">
      <c r="A14" s="163" t="s">
        <v>1005</v>
      </c>
      <c r="B14" s="334"/>
      <c r="C14" s="331"/>
      <c r="D14" s="315"/>
    </row>
    <row r="15" spans="1:6" ht="12" customHeight="1" x14ac:dyDescent="0.2">
      <c r="A15" s="93"/>
      <c r="B15" s="791" t="s">
        <v>297</v>
      </c>
      <c r="C15" s="791"/>
      <c r="D15" s="792" t="s">
        <v>298</v>
      </c>
    </row>
    <row r="16" spans="1:6" ht="12.75" thickBot="1" x14ac:dyDescent="0.25">
      <c r="A16" s="116">
        <v>2017</v>
      </c>
      <c r="B16" s="373" t="s">
        <v>299</v>
      </c>
      <c r="C16" s="373" t="s">
        <v>300</v>
      </c>
      <c r="D16" s="793"/>
    </row>
    <row r="17" spans="1:4" x14ac:dyDescent="0.2">
      <c r="A17" s="15" t="s">
        <v>301</v>
      </c>
      <c r="B17" s="194">
        <v>818</v>
      </c>
      <c r="C17" s="194">
        <v>398</v>
      </c>
      <c r="D17" s="194">
        <v>264</v>
      </c>
    </row>
    <row r="18" spans="1:4" x14ac:dyDescent="0.2">
      <c r="A18" s="15" t="s">
        <v>302</v>
      </c>
      <c r="B18" s="194">
        <v>121</v>
      </c>
      <c r="C18" s="194">
        <v>44</v>
      </c>
      <c r="D18" s="194">
        <v>48</v>
      </c>
    </row>
    <row r="19" spans="1:4" x14ac:dyDescent="0.2">
      <c r="A19" s="15" t="s">
        <v>303</v>
      </c>
      <c r="B19" s="194">
        <v>501</v>
      </c>
      <c r="C19" s="194">
        <v>69</v>
      </c>
      <c r="D19" s="194">
        <v>214</v>
      </c>
    </row>
    <row r="20" spans="1:4" x14ac:dyDescent="0.2">
      <c r="A20" s="79" t="s">
        <v>304</v>
      </c>
      <c r="B20" s="194">
        <v>122</v>
      </c>
      <c r="C20" s="194">
        <v>44</v>
      </c>
      <c r="D20" s="194">
        <v>113</v>
      </c>
    </row>
    <row r="21" spans="1:4" x14ac:dyDescent="0.2">
      <c r="A21" s="97" t="s">
        <v>305</v>
      </c>
      <c r="B21" s="368">
        <f>SUM(B17:B20)</f>
        <v>1562</v>
      </c>
      <c r="C21" s="195">
        <f>SUM(C17:C20)</f>
        <v>555</v>
      </c>
      <c r="D21" s="195">
        <f>SUM(D17:D20)</f>
        <v>639</v>
      </c>
    </row>
    <row r="27" spans="1:4" x14ac:dyDescent="0.2">
      <c r="B27" s="374"/>
      <c r="C27" s="374"/>
      <c r="D27" s="374"/>
    </row>
  </sheetData>
  <mergeCells count="5">
    <mergeCell ref="B15:C15"/>
    <mergeCell ref="D15:D16"/>
    <mergeCell ref="D5:D6"/>
    <mergeCell ref="B5:B6"/>
    <mergeCell ref="C5:C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tabColor rgb="FF92D050"/>
    <pageSetUpPr fitToPage="1"/>
  </sheetPr>
  <dimension ref="A1:G35"/>
  <sheetViews>
    <sheetView zoomScaleNormal="100" workbookViewId="0"/>
  </sheetViews>
  <sheetFormatPr baseColWidth="10" defaultColWidth="11" defaultRowHeight="12" x14ac:dyDescent="0.2"/>
  <cols>
    <col min="1" max="1" width="63.375" style="17" customWidth="1"/>
    <col min="2" max="2" width="14" style="17" customWidth="1"/>
    <col min="3" max="3" width="11" style="17" customWidth="1"/>
    <col min="4" max="4" width="17" style="17" customWidth="1"/>
    <col min="5" max="5" width="12.625" style="17" customWidth="1"/>
    <col min="6" max="16384" width="11" style="17"/>
  </cols>
  <sheetData>
    <row r="1" spans="1:7" s="667" customFormat="1" ht="21" x14ac:dyDescent="0.2">
      <c r="A1" s="773" t="s">
        <v>1055</v>
      </c>
      <c r="B1" s="773"/>
      <c r="C1" s="773"/>
      <c r="D1" s="773"/>
      <c r="E1" s="773"/>
    </row>
    <row r="2" spans="1:7" s="667" customFormat="1" ht="12.75" x14ac:dyDescent="0.2">
      <c r="A2" s="276" t="s">
        <v>347</v>
      </c>
      <c r="B2" s="669"/>
      <c r="C2" s="669"/>
      <c r="D2" s="669"/>
      <c r="E2" s="669"/>
    </row>
    <row r="3" spans="1:7" s="667" customFormat="1" x14ac:dyDescent="0.2"/>
    <row r="4" spans="1:7" s="667" customFormat="1" x14ac:dyDescent="0.2"/>
    <row r="5" spans="1:7" s="667" customFormat="1" x14ac:dyDescent="0.2">
      <c r="A5" s="683" t="s">
        <v>1054</v>
      </c>
      <c r="B5" s="796"/>
      <c r="C5" s="796"/>
      <c r="D5" s="796"/>
      <c r="E5" s="796"/>
    </row>
    <row r="6" spans="1:7" s="667" customFormat="1" ht="24.75" thickBot="1" x14ac:dyDescent="0.25">
      <c r="A6" s="290" t="s">
        <v>1049</v>
      </c>
      <c r="B6" s="693">
        <v>43101</v>
      </c>
      <c r="C6" s="666" t="s">
        <v>1057</v>
      </c>
      <c r="D6" s="666" t="s">
        <v>1058</v>
      </c>
      <c r="E6" s="666" t="s">
        <v>1056</v>
      </c>
    </row>
    <row r="7" spans="1:7" s="667" customFormat="1" x14ac:dyDescent="0.2">
      <c r="A7" s="684" t="s">
        <v>1059</v>
      </c>
      <c r="B7" s="679">
        <v>1236</v>
      </c>
      <c r="C7" s="679">
        <v>-48</v>
      </c>
      <c r="D7" s="679">
        <v>-20</v>
      </c>
      <c r="E7" s="679">
        <f>SUM(B7:D7)</f>
        <v>1168</v>
      </c>
    </row>
    <row r="8" spans="1:7" s="667" customFormat="1" x14ac:dyDescent="0.2">
      <c r="A8" s="684" t="s">
        <v>1060</v>
      </c>
      <c r="B8" s="679">
        <v>187</v>
      </c>
      <c r="C8" s="679">
        <v>-21</v>
      </c>
      <c r="D8" s="679">
        <v>0</v>
      </c>
      <c r="E8" s="679">
        <f>SUM(B8:D8)</f>
        <v>166</v>
      </c>
    </row>
    <row r="9" spans="1:7" s="667" customFormat="1" x14ac:dyDescent="0.2">
      <c r="A9" s="685" t="s">
        <v>1065</v>
      </c>
      <c r="B9" s="681">
        <v>0</v>
      </c>
      <c r="C9" s="681">
        <v>0</v>
      </c>
      <c r="D9" s="681">
        <v>0</v>
      </c>
      <c r="E9" s="681">
        <f>SUM(B9:D9)</f>
        <v>0</v>
      </c>
      <c r="G9" s="18"/>
    </row>
    <row r="10" spans="1:7" s="667" customFormat="1" x14ac:dyDescent="0.2">
      <c r="A10" s="686" t="s">
        <v>1066</v>
      </c>
      <c r="B10" s="675">
        <f>SUM(B7:B9)</f>
        <v>1423</v>
      </c>
      <c r="C10" s="675">
        <f>SUM(C7:C9)</f>
        <v>-69</v>
      </c>
      <c r="D10" s="675">
        <f>SUM(D7:D9)</f>
        <v>-20</v>
      </c>
      <c r="E10" s="687">
        <f>SUM(E7:E9)</f>
        <v>1334</v>
      </c>
    </row>
    <row r="11" spans="1:7" s="667" customFormat="1" x14ac:dyDescent="0.2">
      <c r="A11" s="688"/>
      <c r="B11" s="689"/>
      <c r="C11" s="689"/>
      <c r="D11" s="689"/>
      <c r="E11" s="690"/>
    </row>
    <row r="12" spans="1:7" s="667" customFormat="1" x14ac:dyDescent="0.2">
      <c r="A12" s="688" t="s">
        <v>1067</v>
      </c>
      <c r="B12" s="689"/>
      <c r="C12" s="689"/>
      <c r="D12" s="689"/>
      <c r="E12" s="690"/>
    </row>
    <row r="13" spans="1:7" s="667" customFormat="1" x14ac:dyDescent="0.2">
      <c r="A13" s="691" t="s">
        <v>1068</v>
      </c>
      <c r="B13" s="679">
        <v>1296</v>
      </c>
      <c r="C13" s="679">
        <v>-69</v>
      </c>
      <c r="D13" s="679">
        <v>0</v>
      </c>
      <c r="E13" s="679">
        <f>SUM(B13:D13)</f>
        <v>1227</v>
      </c>
    </row>
    <row r="14" spans="1:7" s="667" customFormat="1" x14ac:dyDescent="0.2">
      <c r="A14" s="692" t="s">
        <v>1069</v>
      </c>
      <c r="B14" s="681">
        <v>127</v>
      </c>
      <c r="C14" s="681">
        <v>0</v>
      </c>
      <c r="D14" s="681">
        <v>-20</v>
      </c>
      <c r="E14" s="681">
        <f>SUM(B14:D14)</f>
        <v>107</v>
      </c>
    </row>
    <row r="15" spans="1:7" s="667" customFormat="1" x14ac:dyDescent="0.2">
      <c r="A15" s="686" t="s">
        <v>1066</v>
      </c>
      <c r="B15" s="675">
        <f>+B13+B14</f>
        <v>1423</v>
      </c>
      <c r="C15" s="675">
        <f>+C13+C14</f>
        <v>-69</v>
      </c>
      <c r="D15" s="675">
        <f>+D13+D14</f>
        <v>-20</v>
      </c>
      <c r="E15" s="687">
        <f>+E13+E14</f>
        <v>1334</v>
      </c>
    </row>
    <row r="16" spans="1:7" s="667" customFormat="1" x14ac:dyDescent="0.2"/>
    <row r="17" spans="1:5" s="667" customFormat="1" x14ac:dyDescent="0.2">
      <c r="A17" s="669"/>
      <c r="B17" s="669"/>
      <c r="C17" s="669"/>
      <c r="D17" s="669"/>
      <c r="E17" s="669"/>
    </row>
    <row r="18" spans="1:5" ht="36.75" thickBot="1" x14ac:dyDescent="0.25">
      <c r="A18" s="359">
        <v>2017</v>
      </c>
      <c r="B18" s="329" t="s">
        <v>105</v>
      </c>
      <c r="C18" s="329" t="s">
        <v>106</v>
      </c>
      <c r="D18" s="329" t="s">
        <v>107</v>
      </c>
      <c r="E18" s="329" t="s">
        <v>108</v>
      </c>
    </row>
    <row r="19" spans="1:5" x14ac:dyDescent="0.2">
      <c r="A19" s="376" t="s">
        <v>109</v>
      </c>
      <c r="B19" s="197">
        <v>590</v>
      </c>
      <c r="C19" s="197">
        <v>152</v>
      </c>
      <c r="D19" s="96">
        <v>201</v>
      </c>
      <c r="E19" s="96">
        <f>B19-C19+D19</f>
        <v>639</v>
      </c>
    </row>
    <row r="20" spans="1:5" x14ac:dyDescent="0.2">
      <c r="A20" s="376" t="s">
        <v>110</v>
      </c>
      <c r="B20" s="96">
        <v>676</v>
      </c>
      <c r="C20" s="96"/>
      <c r="D20" s="96">
        <v>2</v>
      </c>
      <c r="E20" s="96">
        <f>B20-C20+D20</f>
        <v>678</v>
      </c>
    </row>
    <row r="21" spans="1:5" x14ac:dyDescent="0.2">
      <c r="A21" s="376" t="s">
        <v>111</v>
      </c>
      <c r="B21" s="85">
        <v>4.5</v>
      </c>
      <c r="C21" s="85"/>
      <c r="D21" s="85">
        <v>8</v>
      </c>
      <c r="E21" s="96">
        <v>13</v>
      </c>
    </row>
    <row r="22" spans="1:5" x14ac:dyDescent="0.2">
      <c r="A22" s="86" t="s">
        <v>112</v>
      </c>
      <c r="B22" s="98">
        <f>SUM(B19:B21)</f>
        <v>1270.5</v>
      </c>
      <c r="C22" s="98">
        <f>SUM(C19:C21)</f>
        <v>152</v>
      </c>
      <c r="D22" s="98">
        <f>SUM(D19:D21)</f>
        <v>211</v>
      </c>
      <c r="E22" s="98">
        <f>+B22-C22+D22</f>
        <v>1329.5</v>
      </c>
    </row>
    <row r="23" spans="1:5" x14ac:dyDescent="0.2">
      <c r="A23" s="306"/>
      <c r="B23" s="306"/>
      <c r="C23" s="306"/>
      <c r="D23" s="306"/>
      <c r="E23" s="306"/>
    </row>
    <row r="34" spans="1:5" x14ac:dyDescent="0.2">
      <c r="A34" s="23"/>
    </row>
    <row r="35" spans="1:5" x14ac:dyDescent="0.2">
      <c r="A35" s="795"/>
      <c r="B35" s="795"/>
      <c r="C35" s="795"/>
      <c r="D35" s="795"/>
      <c r="E35" s="795"/>
    </row>
  </sheetData>
  <mergeCells count="2">
    <mergeCell ref="A35:E35"/>
    <mergeCell ref="B5:E5"/>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9"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4EEF-6628-47C1-95D1-D5D1933DDEC0}">
  <sheetPr>
    <tabColor rgb="FF92D050"/>
  </sheetPr>
  <dimension ref="A1:J242"/>
  <sheetViews>
    <sheetView workbookViewId="0"/>
  </sheetViews>
  <sheetFormatPr baseColWidth="10" defaultColWidth="10" defaultRowHeight="12.75" x14ac:dyDescent="0.2"/>
  <cols>
    <col min="1" max="1" width="24.75" style="267" customWidth="1"/>
    <col min="2" max="2" width="13.125" style="267" bestFit="1" customWidth="1"/>
    <col min="3" max="3" width="14.875" style="267" bestFit="1" customWidth="1"/>
    <col min="4" max="4" width="14.25" style="267" bestFit="1" customWidth="1"/>
    <col min="5" max="5" width="14.125" style="267" bestFit="1" customWidth="1"/>
    <col min="6" max="6" width="11.75" style="267" customWidth="1"/>
    <col min="7" max="7" width="13.875" style="267" bestFit="1" customWidth="1"/>
    <col min="8" max="8" width="15.375" style="267" customWidth="1"/>
    <col min="9" max="9" width="10.875" style="267" bestFit="1" customWidth="1"/>
    <col min="10" max="10" width="13.5" style="267" customWidth="1"/>
    <col min="11" max="16384" width="10" style="267"/>
  </cols>
  <sheetData>
    <row r="1" spans="1:10" ht="21" x14ac:dyDescent="0.2">
      <c r="A1" s="773" t="s">
        <v>1070</v>
      </c>
    </row>
    <row r="3" spans="1:10" x14ac:dyDescent="0.2">
      <c r="A3" s="696">
        <v>2018</v>
      </c>
      <c r="B3" s="697"/>
    </row>
    <row r="4" spans="1:10" ht="38.25" x14ac:dyDescent="0.2">
      <c r="A4" s="698" t="s">
        <v>742</v>
      </c>
      <c r="B4" s="698" t="s">
        <v>1076</v>
      </c>
      <c r="C4" s="699" t="s">
        <v>1077</v>
      </c>
      <c r="D4" s="699" t="s">
        <v>1078</v>
      </c>
      <c r="E4" s="700" t="s">
        <v>48</v>
      </c>
      <c r="F4" s="700" t="s">
        <v>1079</v>
      </c>
      <c r="G4" s="700" t="s">
        <v>1080</v>
      </c>
      <c r="H4" s="700" t="s">
        <v>1061</v>
      </c>
      <c r="I4" s="700" t="s">
        <v>1081</v>
      </c>
      <c r="J4" s="700" t="s">
        <v>1082</v>
      </c>
    </row>
    <row r="5" spans="1:10" x14ac:dyDescent="0.2">
      <c r="A5" s="701" t="s">
        <v>1071</v>
      </c>
      <c r="B5" s="702" t="s">
        <v>172</v>
      </c>
      <c r="C5" s="703">
        <v>0</v>
      </c>
      <c r="D5" s="704">
        <v>0</v>
      </c>
      <c r="E5" s="704">
        <v>0</v>
      </c>
      <c r="F5" s="705">
        <v>0</v>
      </c>
      <c r="G5" s="706"/>
      <c r="H5" s="704">
        <v>0</v>
      </c>
      <c r="I5" s="707">
        <v>0</v>
      </c>
      <c r="J5" s="704">
        <v>0</v>
      </c>
    </row>
    <row r="6" spans="1:10" x14ac:dyDescent="0.2">
      <c r="A6" s="701" t="s">
        <v>1071</v>
      </c>
      <c r="B6" s="702" t="s">
        <v>173</v>
      </c>
      <c r="C6" s="703">
        <v>322429887</v>
      </c>
      <c r="D6" s="704">
        <v>35334970</v>
      </c>
      <c r="E6" s="704">
        <v>350535.75199999998</v>
      </c>
      <c r="F6" s="705">
        <v>0.219884275884076</v>
      </c>
      <c r="G6" s="709">
        <v>15.302208032691601</v>
      </c>
      <c r="H6" s="704">
        <v>57226.616999999998</v>
      </c>
      <c r="I6" s="710">
        <v>0.16325472273082148</v>
      </c>
      <c r="J6" s="704">
        <v>119.057</v>
      </c>
    </row>
    <row r="7" spans="1:10" x14ac:dyDescent="0.2">
      <c r="A7" s="701" t="s">
        <v>1071</v>
      </c>
      <c r="B7" s="702" t="s">
        <v>174</v>
      </c>
      <c r="C7" s="703">
        <v>2788456378</v>
      </c>
      <c r="D7" s="704">
        <v>1174536087</v>
      </c>
      <c r="E7" s="704">
        <v>3594059.719</v>
      </c>
      <c r="F7" s="705">
        <v>0.335891274599046</v>
      </c>
      <c r="G7" s="709">
        <v>27.939528820055202</v>
      </c>
      <c r="H7" s="704">
        <v>1188380.047</v>
      </c>
      <c r="I7" s="710">
        <v>0.33065116884887241</v>
      </c>
      <c r="J7" s="704">
        <v>3336.3789999999999</v>
      </c>
    </row>
    <row r="8" spans="1:10" x14ac:dyDescent="0.2">
      <c r="A8" s="701" t="s">
        <v>1071</v>
      </c>
      <c r="B8" s="702" t="s">
        <v>175</v>
      </c>
      <c r="C8" s="703">
        <v>2014659420</v>
      </c>
      <c r="D8" s="704">
        <v>1044755093</v>
      </c>
      <c r="E8" s="704">
        <v>2514023.378</v>
      </c>
      <c r="F8" s="705">
        <v>0.63028860983010304</v>
      </c>
      <c r="G8" s="709">
        <v>29.304382029497599</v>
      </c>
      <c r="H8" s="704">
        <v>1123312.7960000001</v>
      </c>
      <c r="I8" s="710">
        <v>0.44681875508000946</v>
      </c>
      <c r="J8" s="704">
        <v>4627.53</v>
      </c>
    </row>
    <row r="9" spans="1:10" x14ac:dyDescent="0.2">
      <c r="A9" s="701" t="s">
        <v>1071</v>
      </c>
      <c r="B9" s="702" t="s">
        <v>176</v>
      </c>
      <c r="C9" s="703">
        <v>3046330985</v>
      </c>
      <c r="D9" s="704">
        <v>861997772</v>
      </c>
      <c r="E9" s="704">
        <v>3550014.6320000002</v>
      </c>
      <c r="F9" s="705">
        <v>0.97362547997520499</v>
      </c>
      <c r="G9" s="709">
        <v>30.137962569389199</v>
      </c>
      <c r="H9" s="704">
        <v>1919829.76</v>
      </c>
      <c r="I9" s="710">
        <v>0.54079488650400576</v>
      </c>
      <c r="J9" s="704">
        <v>10520.214</v>
      </c>
    </row>
    <row r="10" spans="1:10" x14ac:dyDescent="0.2">
      <c r="A10" s="701" t="s">
        <v>1071</v>
      </c>
      <c r="B10" s="702" t="s">
        <v>177</v>
      </c>
      <c r="C10" s="703">
        <v>3355493542</v>
      </c>
      <c r="D10" s="704">
        <v>2025969319</v>
      </c>
      <c r="E10" s="704">
        <v>4777921.3609999996</v>
      </c>
      <c r="F10" s="705">
        <v>1.83388840836135</v>
      </c>
      <c r="G10" s="709">
        <v>35.023371327521502</v>
      </c>
      <c r="H10" s="704">
        <v>3508765.7570000002</v>
      </c>
      <c r="I10" s="710">
        <v>0.73437076332826667</v>
      </c>
      <c r="J10" s="704">
        <v>30958.713</v>
      </c>
    </row>
    <row r="11" spans="1:10" x14ac:dyDescent="0.2">
      <c r="A11" s="701" t="s">
        <v>1071</v>
      </c>
      <c r="B11" s="702" t="s">
        <v>178</v>
      </c>
      <c r="C11" s="703">
        <v>7665896218</v>
      </c>
      <c r="D11" s="704">
        <v>1818036181</v>
      </c>
      <c r="E11" s="704">
        <v>8764315.7019999996</v>
      </c>
      <c r="F11" s="705">
        <v>3.5950181019620202</v>
      </c>
      <c r="G11" s="709">
        <v>41.504784921998002</v>
      </c>
      <c r="H11" s="704">
        <v>9627384.7919999994</v>
      </c>
      <c r="I11" s="710">
        <v>1.0984753538491372</v>
      </c>
      <c r="J11" s="704">
        <v>131595.046</v>
      </c>
    </row>
    <row r="12" spans="1:10" x14ac:dyDescent="0.2">
      <c r="A12" s="701" t="s">
        <v>1071</v>
      </c>
      <c r="B12" s="702" t="s">
        <v>179</v>
      </c>
      <c r="C12" s="703">
        <v>1584363773</v>
      </c>
      <c r="D12" s="704">
        <v>316241492</v>
      </c>
      <c r="E12" s="704">
        <v>1790798.534</v>
      </c>
      <c r="F12" s="705">
        <v>7.00848217245637</v>
      </c>
      <c r="G12" s="709">
        <v>39.207907459678502</v>
      </c>
      <c r="H12" s="704">
        <v>2148298.8369999998</v>
      </c>
      <c r="I12" s="710">
        <v>1.1996317822538489</v>
      </c>
      <c r="J12" s="704">
        <v>50342.080000000002</v>
      </c>
    </row>
    <row r="13" spans="1:10" x14ac:dyDescent="0.2">
      <c r="A13" s="701" t="s">
        <v>1071</v>
      </c>
      <c r="B13" s="702" t="s">
        <v>1062</v>
      </c>
      <c r="C13" s="703">
        <v>652310178</v>
      </c>
      <c r="D13" s="704">
        <v>138058692</v>
      </c>
      <c r="E13" s="704">
        <v>752056.80599999998</v>
      </c>
      <c r="F13" s="705">
        <v>15.003749065200299</v>
      </c>
      <c r="G13" s="709">
        <v>47.898370060093598</v>
      </c>
      <c r="H13" s="704">
        <v>1511540.4639999999</v>
      </c>
      <c r="I13" s="710">
        <v>2.0098753869930404</v>
      </c>
      <c r="J13" s="704">
        <v>53561.98</v>
      </c>
    </row>
    <row r="14" spans="1:10" x14ac:dyDescent="0.2">
      <c r="A14" s="701" t="s">
        <v>1071</v>
      </c>
      <c r="B14" s="702" t="s">
        <v>181</v>
      </c>
      <c r="C14" s="703">
        <v>3608214</v>
      </c>
      <c r="D14" s="704">
        <v>3731894</v>
      </c>
      <c r="E14" s="704">
        <v>5493.9589999999998</v>
      </c>
      <c r="F14" s="705">
        <v>100</v>
      </c>
      <c r="G14" s="709">
        <v>88.654920795732195</v>
      </c>
      <c r="H14" s="704">
        <v>1366.575</v>
      </c>
      <c r="I14" s="710">
        <v>0.24874139031616363</v>
      </c>
      <c r="J14" s="704">
        <v>4870.6689999999999</v>
      </c>
    </row>
    <row r="15" spans="1:10" x14ac:dyDescent="0.2">
      <c r="A15" s="701" t="s">
        <v>1071</v>
      </c>
      <c r="B15" s="701" t="s">
        <v>182</v>
      </c>
      <c r="C15" s="711">
        <v>1256531201</v>
      </c>
      <c r="D15" s="712">
        <v>131612132</v>
      </c>
      <c r="E15" s="712">
        <v>1374933.075</v>
      </c>
      <c r="F15" s="714">
        <v>100</v>
      </c>
      <c r="G15" s="715">
        <v>3.1591646742515099E-2</v>
      </c>
      <c r="H15" s="712">
        <v>2612139.5040000002</v>
      </c>
      <c r="I15" s="716">
        <v>1.8998302910125282</v>
      </c>
      <c r="J15" s="712">
        <v>280424.77799999999</v>
      </c>
    </row>
    <row r="16" spans="1:10" s="723" customFormat="1" x14ac:dyDescent="0.2">
      <c r="A16" s="717" t="s">
        <v>1071</v>
      </c>
      <c r="B16" s="717" t="s">
        <v>1063</v>
      </c>
      <c r="C16" s="718">
        <f>SUM(C5:C15)</f>
        <v>22690079796</v>
      </c>
      <c r="D16" s="719">
        <f>SUM(D5:D15)</f>
        <v>7550273632</v>
      </c>
      <c r="E16" s="720">
        <f>SUM(E5:E15)</f>
        <v>27474152.918000001</v>
      </c>
      <c r="F16" s="721">
        <v>7.59</v>
      </c>
      <c r="G16" s="721">
        <v>33.64</v>
      </c>
      <c r="H16" s="720">
        <f>SUM(H5:H15)</f>
        <v>23698245.149000004</v>
      </c>
      <c r="I16" s="722">
        <f t="shared" ref="I16" si="0">+H16/E16</f>
        <v>0.86256508871193738</v>
      </c>
      <c r="J16" s="719">
        <f>SUM(J5:J15)</f>
        <v>570356.446</v>
      </c>
    </row>
    <row r="17" spans="1:10" x14ac:dyDescent="0.2">
      <c r="A17" s="724" t="s">
        <v>183</v>
      </c>
      <c r="B17" s="725" t="s">
        <v>172</v>
      </c>
      <c r="C17" s="726">
        <v>0</v>
      </c>
      <c r="D17" s="727">
        <v>0</v>
      </c>
      <c r="E17" s="728">
        <v>0</v>
      </c>
      <c r="F17" s="729">
        <v>0</v>
      </c>
      <c r="G17" s="729">
        <v>0</v>
      </c>
      <c r="H17" s="728">
        <v>0</v>
      </c>
      <c r="I17" s="730"/>
      <c r="J17" s="728">
        <v>0</v>
      </c>
    </row>
    <row r="18" spans="1:10" x14ac:dyDescent="0.2">
      <c r="A18" s="731" t="s">
        <v>183</v>
      </c>
      <c r="B18" s="702" t="s">
        <v>173</v>
      </c>
      <c r="C18" s="703">
        <v>856326758</v>
      </c>
      <c r="D18" s="732">
        <v>441004433</v>
      </c>
      <c r="E18" s="704">
        <v>1129106.666</v>
      </c>
      <c r="F18" s="708">
        <v>0.17049354662121899</v>
      </c>
      <c r="G18" s="708">
        <v>22.191504270155502</v>
      </c>
      <c r="H18" s="704">
        <v>232473.94500000001</v>
      </c>
      <c r="I18" s="710">
        <v>0.20589192500613579</v>
      </c>
      <c r="J18" s="704">
        <v>442.68900000000002</v>
      </c>
    </row>
    <row r="19" spans="1:10" x14ac:dyDescent="0.2">
      <c r="A19" s="731" t="s">
        <v>183</v>
      </c>
      <c r="B19" s="702" t="s">
        <v>174</v>
      </c>
      <c r="C19" s="703">
        <v>7414267231</v>
      </c>
      <c r="D19" s="732">
        <v>390335760</v>
      </c>
      <c r="E19" s="704">
        <v>7596884.5559999999</v>
      </c>
      <c r="F19" s="708">
        <v>0.39338292927456697</v>
      </c>
      <c r="G19" s="708">
        <v>27.121621775504</v>
      </c>
      <c r="H19" s="704">
        <v>2763357.8539999998</v>
      </c>
      <c r="I19" s="710">
        <v>0.36374882803997682</v>
      </c>
      <c r="J19" s="704">
        <v>8195.1280000000006</v>
      </c>
    </row>
    <row r="20" spans="1:10" x14ac:dyDescent="0.2">
      <c r="A20" s="731" t="s">
        <v>183</v>
      </c>
      <c r="B20" s="702" t="s">
        <v>175</v>
      </c>
      <c r="C20" s="703">
        <v>4864811918</v>
      </c>
      <c r="D20" s="732">
        <v>238093783</v>
      </c>
      <c r="E20" s="704">
        <v>5018347.5149999997</v>
      </c>
      <c r="F20" s="708">
        <v>0.62024361419697305</v>
      </c>
      <c r="G20" s="708">
        <v>27.393739530611199</v>
      </c>
      <c r="H20" s="704">
        <v>2279109.4610000001</v>
      </c>
      <c r="I20" s="710">
        <v>0.4541553677157012</v>
      </c>
      <c r="J20" s="704">
        <v>8506.7039999999997</v>
      </c>
    </row>
    <row r="21" spans="1:10" x14ac:dyDescent="0.2">
      <c r="A21" s="731" t="s">
        <v>183</v>
      </c>
      <c r="B21" s="702" t="s">
        <v>176</v>
      </c>
      <c r="C21" s="703">
        <v>5937520928</v>
      </c>
      <c r="D21" s="732">
        <v>1365189606</v>
      </c>
      <c r="E21" s="704">
        <v>6526572.659</v>
      </c>
      <c r="F21" s="708">
        <v>0.993296778985572</v>
      </c>
      <c r="G21" s="708">
        <v>25.6746221723171</v>
      </c>
      <c r="H21" s="704">
        <v>3055563.6749999998</v>
      </c>
      <c r="I21" s="710">
        <v>0.46817278143474655</v>
      </c>
      <c r="J21" s="704">
        <v>16592.501</v>
      </c>
    </row>
    <row r="22" spans="1:10" x14ac:dyDescent="0.2">
      <c r="A22" s="731" t="s">
        <v>183</v>
      </c>
      <c r="B22" s="702" t="s">
        <v>177</v>
      </c>
      <c r="C22" s="703">
        <v>10045668550</v>
      </c>
      <c r="D22" s="732">
        <v>1379091124</v>
      </c>
      <c r="E22" s="704">
        <v>11118504.005000001</v>
      </c>
      <c r="F22" s="708">
        <v>1.7893756831902099</v>
      </c>
      <c r="G22" s="708">
        <v>29.284745497557601</v>
      </c>
      <c r="H22" s="704">
        <v>7068046.949</v>
      </c>
      <c r="I22" s="710">
        <v>0.63570125493694951</v>
      </c>
      <c r="J22" s="704">
        <v>58593.593000000001</v>
      </c>
    </row>
    <row r="23" spans="1:10" x14ac:dyDescent="0.2">
      <c r="A23" s="731" t="s">
        <v>183</v>
      </c>
      <c r="B23" s="702" t="s">
        <v>178</v>
      </c>
      <c r="C23" s="703">
        <v>5604055111</v>
      </c>
      <c r="D23" s="732">
        <v>794821141</v>
      </c>
      <c r="E23" s="704">
        <v>6311199.8140000002</v>
      </c>
      <c r="F23" s="708">
        <v>3.8038369418674201</v>
      </c>
      <c r="G23" s="708">
        <v>30.753065188881699</v>
      </c>
      <c r="H23" s="704">
        <v>4898314.966</v>
      </c>
      <c r="I23" s="710">
        <v>0.77613054733811027</v>
      </c>
      <c r="J23" s="704">
        <v>73068.726999999999</v>
      </c>
    </row>
    <row r="24" spans="1:10" x14ac:dyDescent="0.2">
      <c r="A24" s="731" t="s">
        <v>183</v>
      </c>
      <c r="B24" s="702" t="s">
        <v>179</v>
      </c>
      <c r="C24" s="703">
        <v>2051089349</v>
      </c>
      <c r="D24" s="732">
        <v>488816077</v>
      </c>
      <c r="E24" s="704">
        <v>2425754.38</v>
      </c>
      <c r="F24" s="708">
        <v>6.5911776690268198</v>
      </c>
      <c r="G24" s="708">
        <v>39.710017837832403</v>
      </c>
      <c r="H24" s="704">
        <v>2991778.6490000002</v>
      </c>
      <c r="I24" s="710">
        <v>1.2333394813864049</v>
      </c>
      <c r="J24" s="704">
        <v>62476.309000000001</v>
      </c>
    </row>
    <row r="25" spans="1:10" x14ac:dyDescent="0.2">
      <c r="A25" s="731" t="s">
        <v>183</v>
      </c>
      <c r="B25" s="702" t="s">
        <v>1062</v>
      </c>
      <c r="C25" s="703">
        <v>627077160</v>
      </c>
      <c r="D25" s="732">
        <v>15140246</v>
      </c>
      <c r="E25" s="704">
        <v>638322.68099999998</v>
      </c>
      <c r="F25" s="708">
        <v>16.0891074462698</v>
      </c>
      <c r="G25" s="708">
        <v>36.629710640032897</v>
      </c>
      <c r="H25" s="704">
        <v>939377.576</v>
      </c>
      <c r="I25" s="710">
        <v>1.4716343378686869</v>
      </c>
      <c r="J25" s="704">
        <v>38703.980000000003</v>
      </c>
    </row>
    <row r="26" spans="1:10" x14ac:dyDescent="0.2">
      <c r="A26" s="731" t="s">
        <v>183</v>
      </c>
      <c r="B26" s="702" t="s">
        <v>181</v>
      </c>
      <c r="C26" s="703">
        <v>41140562</v>
      </c>
      <c r="D26" s="732">
        <v>0</v>
      </c>
      <c r="E26" s="704">
        <v>41140.561999999998</v>
      </c>
      <c r="F26" s="708">
        <v>100</v>
      </c>
      <c r="G26" s="708">
        <v>19.349847481422401</v>
      </c>
      <c r="H26" s="704">
        <v>0.74099999999999999</v>
      </c>
      <c r="I26" s="710">
        <v>1.8011421428807901E-5</v>
      </c>
      <c r="J26" s="704">
        <v>7960.6369999999997</v>
      </c>
    </row>
    <row r="27" spans="1:10" x14ac:dyDescent="0.2">
      <c r="A27" s="731" t="s">
        <v>183</v>
      </c>
      <c r="B27" s="701" t="s">
        <v>182</v>
      </c>
      <c r="C27" s="711">
        <v>138408098</v>
      </c>
      <c r="D27" s="733">
        <v>5884689</v>
      </c>
      <c r="E27" s="712">
        <v>142025.587</v>
      </c>
      <c r="F27" s="713">
        <v>100</v>
      </c>
      <c r="G27" s="713">
        <v>14.2931146625009</v>
      </c>
      <c r="H27" s="712">
        <v>249261.44699999999</v>
      </c>
      <c r="I27" s="716">
        <v>1.7550460608200125</v>
      </c>
      <c r="J27" s="712">
        <v>43703.868999999999</v>
      </c>
    </row>
    <row r="28" spans="1:10" s="723" customFormat="1" x14ac:dyDescent="0.2">
      <c r="A28" s="734" t="s">
        <v>183</v>
      </c>
      <c r="B28" s="717" t="s">
        <v>1063</v>
      </c>
      <c r="C28" s="735">
        <f>SUM(C17:C27)</f>
        <v>37580365665</v>
      </c>
      <c r="D28" s="736">
        <f>SUM(D17:D27)</f>
        <v>5118376859</v>
      </c>
      <c r="E28" s="719">
        <f>SUM(E17:E27)</f>
        <v>40947858.425000004</v>
      </c>
      <c r="F28" s="721">
        <v>2.4700000000000002</v>
      </c>
      <c r="G28" s="737">
        <v>28.78</v>
      </c>
      <c r="H28" s="720">
        <f>SUM(H17:H27)</f>
        <v>24477285.263000004</v>
      </c>
      <c r="I28" s="738">
        <f t="shared" ref="I28" si="1">+H28/E28</f>
        <v>0.59776716547539444</v>
      </c>
      <c r="J28" s="719">
        <f>SUM(J17:J27)</f>
        <v>318244.13699999999</v>
      </c>
    </row>
    <row r="29" spans="1:10" x14ac:dyDescent="0.2">
      <c r="A29" s="724" t="s">
        <v>1072</v>
      </c>
      <c r="B29" s="725" t="s">
        <v>172</v>
      </c>
      <c r="C29" s="726">
        <v>0</v>
      </c>
      <c r="D29" s="727">
        <v>0</v>
      </c>
      <c r="E29" s="728">
        <v>0</v>
      </c>
      <c r="F29" s="730"/>
      <c r="G29" s="730"/>
      <c r="H29" s="739">
        <v>0</v>
      </c>
      <c r="I29" s="730"/>
      <c r="J29" s="728">
        <v>0</v>
      </c>
    </row>
    <row r="30" spans="1:10" x14ac:dyDescent="0.2">
      <c r="A30" s="731" t="s">
        <v>1072</v>
      </c>
      <c r="B30" s="702" t="s">
        <v>173</v>
      </c>
      <c r="C30" s="703">
        <v>256148951</v>
      </c>
      <c r="D30" s="732">
        <v>11140625</v>
      </c>
      <c r="E30" s="704">
        <v>267289.576</v>
      </c>
      <c r="F30" s="740">
        <v>0.23342212193115999</v>
      </c>
      <c r="G30" s="740">
        <v>20.408508186641701</v>
      </c>
      <c r="H30" s="741">
        <v>62775.788</v>
      </c>
      <c r="I30" s="710">
        <v>0.23486059179502008</v>
      </c>
      <c r="J30" s="704">
        <v>124.43600000000001</v>
      </c>
    </row>
    <row r="31" spans="1:10" x14ac:dyDescent="0.2">
      <c r="A31" s="731" t="s">
        <v>1072</v>
      </c>
      <c r="B31" s="702" t="s">
        <v>174</v>
      </c>
      <c r="C31" s="703">
        <v>511608319</v>
      </c>
      <c r="D31" s="732">
        <v>44293833</v>
      </c>
      <c r="E31" s="704">
        <v>546425.652</v>
      </c>
      <c r="F31" s="740">
        <v>0.31888327233949099</v>
      </c>
      <c r="G31" s="740">
        <v>27.9663460967971</v>
      </c>
      <c r="H31" s="741">
        <v>188354.29199999999</v>
      </c>
      <c r="I31" s="710">
        <v>0.34470250675566744</v>
      </c>
      <c r="J31" s="704">
        <v>499.45800000000003</v>
      </c>
    </row>
    <row r="32" spans="1:10" x14ac:dyDescent="0.2">
      <c r="A32" s="731" t="s">
        <v>1072</v>
      </c>
      <c r="B32" s="702" t="s">
        <v>175</v>
      </c>
      <c r="C32" s="703">
        <v>51635598</v>
      </c>
      <c r="D32" s="732">
        <v>121105033</v>
      </c>
      <c r="E32" s="704">
        <v>123888.11500000001</v>
      </c>
      <c r="F32" s="740">
        <v>0.59750525706198698</v>
      </c>
      <c r="G32" s="740">
        <v>33.9662856279636</v>
      </c>
      <c r="H32" s="741">
        <v>61415.004000000001</v>
      </c>
      <c r="I32" s="710">
        <v>0.49572958632876124</v>
      </c>
      <c r="J32" s="704">
        <v>268.363</v>
      </c>
    </row>
    <row r="33" spans="1:10" x14ac:dyDescent="0.2">
      <c r="A33" s="731" t="s">
        <v>1072</v>
      </c>
      <c r="B33" s="702" t="s">
        <v>176</v>
      </c>
      <c r="C33" s="703">
        <v>2277368301</v>
      </c>
      <c r="D33" s="732">
        <v>1631747202</v>
      </c>
      <c r="E33" s="704">
        <v>2782693.6519999998</v>
      </c>
      <c r="F33" s="740">
        <v>0.92370530911751203</v>
      </c>
      <c r="G33" s="740">
        <v>35.417121546658798</v>
      </c>
      <c r="H33" s="741">
        <v>2091312.7579999999</v>
      </c>
      <c r="I33" s="710">
        <v>0.7515425769189199</v>
      </c>
      <c r="J33" s="704">
        <v>8484.93</v>
      </c>
    </row>
    <row r="34" spans="1:10" x14ac:dyDescent="0.2">
      <c r="A34" s="731" t="s">
        <v>1072</v>
      </c>
      <c r="B34" s="702" t="s">
        <v>177</v>
      </c>
      <c r="C34" s="703">
        <v>1566947299</v>
      </c>
      <c r="D34" s="732">
        <v>516159315</v>
      </c>
      <c r="E34" s="704">
        <v>1898235.838</v>
      </c>
      <c r="F34" s="740">
        <v>1.77729001447712</v>
      </c>
      <c r="G34" s="740">
        <v>32.490605574585103</v>
      </c>
      <c r="H34" s="741">
        <v>1566985.203</v>
      </c>
      <c r="I34" s="710">
        <v>0.82549553202566817</v>
      </c>
      <c r="J34" s="704">
        <v>11187.859</v>
      </c>
    </row>
    <row r="35" spans="1:10" x14ac:dyDescent="0.2">
      <c r="A35" s="731" t="s">
        <v>1072</v>
      </c>
      <c r="B35" s="702" t="s">
        <v>178</v>
      </c>
      <c r="C35" s="703">
        <v>1547215914</v>
      </c>
      <c r="D35" s="732">
        <v>881192151</v>
      </c>
      <c r="E35" s="704">
        <v>2041233.8259999999</v>
      </c>
      <c r="F35" s="740">
        <v>3.5702107750589498</v>
      </c>
      <c r="G35" s="740">
        <v>37.937212735568302</v>
      </c>
      <c r="H35" s="741">
        <v>2404644.2790000001</v>
      </c>
      <c r="I35" s="710">
        <v>1.1780347005674205</v>
      </c>
      <c r="J35" s="704">
        <v>27833.445</v>
      </c>
    </row>
    <row r="36" spans="1:10" x14ac:dyDescent="0.2">
      <c r="A36" s="731" t="s">
        <v>1072</v>
      </c>
      <c r="B36" s="702" t="s">
        <v>179</v>
      </c>
      <c r="C36" s="703">
        <v>2754331</v>
      </c>
      <c r="D36" s="732">
        <v>613986</v>
      </c>
      <c r="E36" s="704">
        <v>3302.6610000000001</v>
      </c>
      <c r="F36" s="740">
        <v>6.0674407697308297</v>
      </c>
      <c r="G36" s="740">
        <v>21.155244210653201</v>
      </c>
      <c r="H36" s="741">
        <v>1872.289</v>
      </c>
      <c r="I36" s="710">
        <v>0.56690317292631609</v>
      </c>
      <c r="J36" s="704">
        <v>41.720999999999997</v>
      </c>
    </row>
    <row r="37" spans="1:10" x14ac:dyDescent="0.2">
      <c r="A37" s="731" t="s">
        <v>1072</v>
      </c>
      <c r="B37" s="702" t="s">
        <v>1062</v>
      </c>
      <c r="C37" s="703">
        <v>0</v>
      </c>
      <c r="D37" s="732">
        <v>109018863</v>
      </c>
      <c r="E37" s="704">
        <v>36809.432000000001</v>
      </c>
      <c r="F37" s="740">
        <v>10.2306631626372</v>
      </c>
      <c r="G37" s="740">
        <v>13.8571820396468</v>
      </c>
      <c r="H37" s="741">
        <v>25219.741000000002</v>
      </c>
      <c r="I37" s="710">
        <v>0.68514344366954649</v>
      </c>
      <c r="J37" s="704">
        <v>521.64800000000002</v>
      </c>
    </row>
    <row r="38" spans="1:10" x14ac:dyDescent="0.2">
      <c r="A38" s="731" t="s">
        <v>1072</v>
      </c>
      <c r="B38" s="702" t="s">
        <v>181</v>
      </c>
      <c r="C38" s="703"/>
      <c r="D38" s="732"/>
      <c r="E38" s="704"/>
      <c r="F38" s="740"/>
      <c r="G38" s="740"/>
      <c r="H38" s="741"/>
      <c r="I38" s="710"/>
      <c r="J38" s="704"/>
    </row>
    <row r="39" spans="1:10" x14ac:dyDescent="0.2">
      <c r="A39" s="742" t="s">
        <v>1072</v>
      </c>
      <c r="B39" s="743" t="s">
        <v>182</v>
      </c>
      <c r="C39" s="744">
        <v>358222853</v>
      </c>
      <c r="D39" s="745">
        <v>700371293</v>
      </c>
      <c r="E39" s="746">
        <v>1058594.1459999999</v>
      </c>
      <c r="F39" s="747">
        <v>100</v>
      </c>
      <c r="G39" s="747">
        <v>0</v>
      </c>
      <c r="H39" s="748">
        <v>1620158.6</v>
      </c>
      <c r="I39" s="749">
        <v>1.530481352198976</v>
      </c>
      <c r="J39" s="746">
        <v>199999.99799999999</v>
      </c>
    </row>
    <row r="40" spans="1:10" s="723" customFormat="1" x14ac:dyDescent="0.2">
      <c r="A40" s="750" t="s">
        <v>1072</v>
      </c>
      <c r="B40" s="751" t="s">
        <v>1063</v>
      </c>
      <c r="C40" s="752">
        <f>SUM(C29:C39)</f>
        <v>6571901566</v>
      </c>
      <c r="D40" s="753">
        <f>SUM(D29:D39)</f>
        <v>4015642301</v>
      </c>
      <c r="E40" s="753">
        <f>SUM(E29:E39)</f>
        <v>8758472.898</v>
      </c>
      <c r="F40" s="737">
        <v>13.68</v>
      </c>
      <c r="G40" s="737">
        <v>30.05</v>
      </c>
      <c r="H40" s="754">
        <f>SUM(H29:H39)</f>
        <v>8022737.9539999999</v>
      </c>
      <c r="I40" s="755">
        <f>+H40/E40</f>
        <v>0.91599734878805128</v>
      </c>
      <c r="J40" s="756">
        <f>SUM(J29:J39)</f>
        <v>248961.85800000001</v>
      </c>
    </row>
    <row r="41" spans="1:10" x14ac:dyDescent="0.2">
      <c r="A41" s="724" t="s">
        <v>1073</v>
      </c>
      <c r="B41" s="725" t="s">
        <v>172</v>
      </c>
      <c r="C41" s="726">
        <v>0</v>
      </c>
      <c r="D41" s="727">
        <v>0</v>
      </c>
      <c r="E41" s="728">
        <v>0</v>
      </c>
      <c r="F41" s="730"/>
      <c r="G41" s="730"/>
      <c r="H41" s="728">
        <v>0</v>
      </c>
      <c r="I41" s="730"/>
      <c r="J41" s="728">
        <v>0</v>
      </c>
    </row>
    <row r="42" spans="1:10" x14ac:dyDescent="0.2">
      <c r="A42" s="731" t="s">
        <v>1073</v>
      </c>
      <c r="B42" s="702" t="s">
        <v>173</v>
      </c>
      <c r="C42" s="703">
        <v>1315647365</v>
      </c>
      <c r="D42" s="732">
        <v>579275337</v>
      </c>
      <c r="E42" s="704">
        <v>1893363.202</v>
      </c>
      <c r="F42" s="705">
        <v>0.20636906832627899</v>
      </c>
      <c r="G42" s="705">
        <v>16.767881918516299</v>
      </c>
      <c r="H42" s="704">
        <v>138270.579</v>
      </c>
      <c r="I42" s="710">
        <v>7.3029083302105918E-2</v>
      </c>
      <c r="J42" s="704">
        <v>655.83500000000004</v>
      </c>
    </row>
    <row r="43" spans="1:10" x14ac:dyDescent="0.2">
      <c r="A43" s="731" t="s">
        <v>1073</v>
      </c>
      <c r="B43" s="702" t="s">
        <v>174</v>
      </c>
      <c r="C43" s="703">
        <v>1365466367</v>
      </c>
      <c r="D43" s="732">
        <v>114137522</v>
      </c>
      <c r="E43" s="704">
        <v>1479001.389</v>
      </c>
      <c r="F43" s="705">
        <v>0.35655017224598401</v>
      </c>
      <c r="G43" s="705">
        <v>21.0272610501247</v>
      </c>
      <c r="H43" s="704">
        <v>201488.62299999999</v>
      </c>
      <c r="I43" s="710">
        <v>0.13623288287527091</v>
      </c>
      <c r="J43" s="704">
        <v>1112.701</v>
      </c>
    </row>
    <row r="44" spans="1:10" x14ac:dyDescent="0.2">
      <c r="A44" s="731" t="s">
        <v>1073</v>
      </c>
      <c r="B44" s="702" t="s">
        <v>175</v>
      </c>
      <c r="C44" s="703">
        <v>885690724</v>
      </c>
      <c r="D44" s="732">
        <v>21179881</v>
      </c>
      <c r="E44" s="704">
        <v>906551.60499999998</v>
      </c>
      <c r="F44" s="705">
        <v>0.60765763025702202</v>
      </c>
      <c r="G44" s="705">
        <v>21.935762939827299</v>
      </c>
      <c r="H44" s="704">
        <v>187723.83</v>
      </c>
      <c r="I44" s="710">
        <v>0.20707462097538284</v>
      </c>
      <c r="J44" s="704">
        <v>1205.9839999999999</v>
      </c>
    </row>
    <row r="45" spans="1:10" x14ac:dyDescent="0.2">
      <c r="A45" s="731" t="s">
        <v>1073</v>
      </c>
      <c r="B45" s="702" t="s">
        <v>176</v>
      </c>
      <c r="C45" s="703">
        <v>756928256</v>
      </c>
      <c r="D45" s="732">
        <v>10764039</v>
      </c>
      <c r="E45" s="704">
        <v>767226.29500000004</v>
      </c>
      <c r="F45" s="705">
        <v>0.97257980450213899</v>
      </c>
      <c r="G45" s="705">
        <v>22.741744793822502</v>
      </c>
      <c r="H45" s="704">
        <v>228320.99400000001</v>
      </c>
      <c r="I45" s="710">
        <v>0.29759276433558629</v>
      </c>
      <c r="J45" s="704">
        <v>1713.644</v>
      </c>
    </row>
    <row r="46" spans="1:10" x14ac:dyDescent="0.2">
      <c r="A46" s="731" t="s">
        <v>1073</v>
      </c>
      <c r="B46" s="702" t="s">
        <v>177</v>
      </c>
      <c r="C46" s="703">
        <v>479077749</v>
      </c>
      <c r="D46" s="732">
        <v>3283630</v>
      </c>
      <c r="E46" s="704">
        <v>482311.37900000002</v>
      </c>
      <c r="F46" s="705">
        <v>1.68044760146536</v>
      </c>
      <c r="G46" s="705">
        <v>21.861840626405801</v>
      </c>
      <c r="H46" s="704">
        <v>195536.03400000001</v>
      </c>
      <c r="I46" s="710">
        <v>0.40541451542241141</v>
      </c>
      <c r="J46" s="704">
        <v>1780.365</v>
      </c>
    </row>
    <row r="47" spans="1:10" x14ac:dyDescent="0.2">
      <c r="A47" s="731" t="s">
        <v>1073</v>
      </c>
      <c r="B47" s="702" t="s">
        <v>178</v>
      </c>
      <c r="C47" s="703">
        <v>105223052</v>
      </c>
      <c r="D47" s="732">
        <v>2203120</v>
      </c>
      <c r="E47" s="704">
        <v>107273.92200000001</v>
      </c>
      <c r="F47" s="705">
        <v>3.4575187807527001</v>
      </c>
      <c r="G47" s="705">
        <v>18.8428451418044</v>
      </c>
      <c r="H47" s="704">
        <v>57522.285000000003</v>
      </c>
      <c r="I47" s="710">
        <v>0.53621871865559279</v>
      </c>
      <c r="J47" s="704">
        <v>700.62300000000005</v>
      </c>
    </row>
    <row r="48" spans="1:10" x14ac:dyDescent="0.2">
      <c r="A48" s="731" t="s">
        <v>1073</v>
      </c>
      <c r="B48" s="702" t="s">
        <v>179</v>
      </c>
      <c r="C48" s="703">
        <v>109884624</v>
      </c>
      <c r="D48" s="732">
        <v>437128</v>
      </c>
      <c r="E48" s="704">
        <v>110321.75199999999</v>
      </c>
      <c r="F48" s="705">
        <v>6.7039462897579796</v>
      </c>
      <c r="G48" s="705">
        <v>18.4850137260329</v>
      </c>
      <c r="H48" s="704">
        <v>81653.316000000006</v>
      </c>
      <c r="I48" s="710">
        <v>0.74013795574965136</v>
      </c>
      <c r="J48" s="704">
        <v>1362.913</v>
      </c>
    </row>
    <row r="49" spans="1:10" x14ac:dyDescent="0.2">
      <c r="A49" s="731" t="s">
        <v>1073</v>
      </c>
      <c r="B49" s="702" t="s">
        <v>1062</v>
      </c>
      <c r="C49" s="703">
        <v>181497827</v>
      </c>
      <c r="D49" s="732">
        <v>551620</v>
      </c>
      <c r="E49" s="704">
        <v>181973.44699999999</v>
      </c>
      <c r="F49" s="705">
        <v>23.316937552982701</v>
      </c>
      <c r="G49" s="705">
        <v>21.6551802747354</v>
      </c>
      <c r="H49" s="704">
        <v>225133.473</v>
      </c>
      <c r="I49" s="710">
        <v>1.2371776031697637</v>
      </c>
      <c r="J49" s="704">
        <v>9128.3320000000003</v>
      </c>
    </row>
    <row r="50" spans="1:10" x14ac:dyDescent="0.2">
      <c r="A50" s="731" t="s">
        <v>1073</v>
      </c>
      <c r="B50" s="702" t="s">
        <v>181</v>
      </c>
      <c r="C50" s="703">
        <v>5385780</v>
      </c>
      <c r="D50" s="732">
        <v>0</v>
      </c>
      <c r="E50" s="704">
        <v>5385.78</v>
      </c>
      <c r="F50" s="705">
        <v>100</v>
      </c>
      <c r="G50" s="705">
        <v>24.332520080656799</v>
      </c>
      <c r="H50" s="704">
        <v>323.60700000000003</v>
      </c>
      <c r="I50" s="710">
        <v>6.0085447233269841E-2</v>
      </c>
      <c r="J50" s="704">
        <v>1310.4960000000001</v>
      </c>
    </row>
    <row r="51" spans="1:10" x14ac:dyDescent="0.2">
      <c r="A51" s="742" t="s">
        <v>1073</v>
      </c>
      <c r="B51" s="743" t="s">
        <v>182</v>
      </c>
      <c r="C51" s="744">
        <v>13136329</v>
      </c>
      <c r="D51" s="745">
        <v>0</v>
      </c>
      <c r="E51" s="746">
        <v>13136.329</v>
      </c>
      <c r="F51" s="757">
        <v>100</v>
      </c>
      <c r="G51" s="757">
        <v>24.384909969900999</v>
      </c>
      <c r="H51" s="746">
        <v>18007.638999999999</v>
      </c>
      <c r="I51" s="749">
        <v>1.3708273445343824</v>
      </c>
      <c r="J51" s="746">
        <v>3203.2849999999999</v>
      </c>
    </row>
    <row r="52" spans="1:10" s="723" customFormat="1" x14ac:dyDescent="0.2">
      <c r="A52" s="750" t="s">
        <v>1073</v>
      </c>
      <c r="B52" s="751" t="s">
        <v>1063</v>
      </c>
      <c r="C52" s="752">
        <f>SUM(C41:C51)</f>
        <v>5217938073</v>
      </c>
      <c r="D52" s="753">
        <f>SUM(D41:D51)</f>
        <v>731832277</v>
      </c>
      <c r="E52" s="754">
        <f>SUM(E41:E51)</f>
        <v>5946545.1000000006</v>
      </c>
      <c r="F52" s="737">
        <v>1.72</v>
      </c>
      <c r="G52" s="737">
        <v>20.04</v>
      </c>
      <c r="H52" s="756">
        <f>SUM(H41:H51)</f>
        <v>1333980.3800000001</v>
      </c>
      <c r="I52" s="755">
        <f t="shared" ref="I52" si="2">+H52/E52</f>
        <v>0.22432864084390783</v>
      </c>
      <c r="J52" s="754">
        <f>SUM(J41:J51)</f>
        <v>22174.178</v>
      </c>
    </row>
    <row r="53" spans="1:10" x14ac:dyDescent="0.2">
      <c r="A53" s="724" t="s">
        <v>1074</v>
      </c>
      <c r="B53" s="725" t="s">
        <v>172</v>
      </c>
      <c r="C53" s="726">
        <v>0</v>
      </c>
      <c r="D53" s="728">
        <v>0</v>
      </c>
      <c r="E53" s="728">
        <v>0</v>
      </c>
      <c r="F53" s="728">
        <v>0</v>
      </c>
      <c r="G53" s="730">
        <v>0</v>
      </c>
      <c r="H53" s="728">
        <v>0</v>
      </c>
      <c r="I53" s="730">
        <v>0</v>
      </c>
      <c r="J53" s="728">
        <v>0</v>
      </c>
    </row>
    <row r="54" spans="1:10" x14ac:dyDescent="0.2">
      <c r="A54" s="731" t="s">
        <v>1074</v>
      </c>
      <c r="B54" s="702" t="s">
        <v>173</v>
      </c>
      <c r="C54" s="703">
        <v>30353141213</v>
      </c>
      <c r="D54" s="704">
        <v>11798122380</v>
      </c>
      <c r="E54" s="704">
        <v>42146556.392999999</v>
      </c>
      <c r="F54" s="740">
        <v>0.206115048142885</v>
      </c>
      <c r="G54" s="740">
        <v>17.3759917244777</v>
      </c>
      <c r="H54" s="704">
        <v>3196266.534</v>
      </c>
      <c r="I54" s="710">
        <v>7.5836955792925917E-2</v>
      </c>
      <c r="J54" s="704">
        <v>15172.786</v>
      </c>
    </row>
    <row r="55" spans="1:10" x14ac:dyDescent="0.2">
      <c r="A55" s="731" t="s">
        <v>1074</v>
      </c>
      <c r="B55" s="702" t="s">
        <v>174</v>
      </c>
      <c r="C55" s="703">
        <v>34976210273</v>
      </c>
      <c r="D55" s="704">
        <v>1278528512</v>
      </c>
      <c r="E55" s="704">
        <v>36253190.788999997</v>
      </c>
      <c r="F55" s="740">
        <v>0.36618300654595098</v>
      </c>
      <c r="G55" s="740">
        <v>21.686032511613998</v>
      </c>
      <c r="H55" s="704">
        <v>5206580.0959999999</v>
      </c>
      <c r="I55" s="710">
        <v>0.14361715431624267</v>
      </c>
      <c r="J55" s="704">
        <v>28993.425999999999</v>
      </c>
    </row>
    <row r="56" spans="1:10" x14ac:dyDescent="0.2">
      <c r="A56" s="731" t="s">
        <v>1074</v>
      </c>
      <c r="B56" s="702" t="s">
        <v>175</v>
      </c>
      <c r="C56" s="703">
        <v>24369449356</v>
      </c>
      <c r="D56" s="704">
        <v>169201008</v>
      </c>
      <c r="E56" s="704">
        <v>24538037.864</v>
      </c>
      <c r="F56" s="740">
        <v>0.614722773825776</v>
      </c>
      <c r="G56" s="740">
        <v>24.019789775641001</v>
      </c>
      <c r="H56" s="704">
        <v>5622292.3559999997</v>
      </c>
      <c r="I56" s="710">
        <v>0.22912558808332922</v>
      </c>
      <c r="J56" s="704">
        <v>36292.457000000002</v>
      </c>
    </row>
    <row r="57" spans="1:10" x14ac:dyDescent="0.2">
      <c r="A57" s="731" t="s">
        <v>1074</v>
      </c>
      <c r="B57" s="702" t="s">
        <v>176</v>
      </c>
      <c r="C57" s="703">
        <v>20440482853</v>
      </c>
      <c r="D57" s="704">
        <v>50525537</v>
      </c>
      <c r="E57" s="704">
        <v>20490475.140000001</v>
      </c>
      <c r="F57" s="740">
        <v>0.94220182636526195</v>
      </c>
      <c r="G57" s="740">
        <v>25.175644150533799</v>
      </c>
      <c r="H57" s="704">
        <v>6571073.5520000001</v>
      </c>
      <c r="I57" s="710">
        <v>0.32068917421892446</v>
      </c>
      <c r="J57" s="704">
        <v>48657.563999999998</v>
      </c>
    </row>
    <row r="58" spans="1:10" x14ac:dyDescent="0.2">
      <c r="A58" s="731" t="s">
        <v>1074</v>
      </c>
      <c r="B58" s="702" t="s">
        <v>177</v>
      </c>
      <c r="C58" s="703">
        <v>6943075052</v>
      </c>
      <c r="D58" s="704">
        <v>24401754</v>
      </c>
      <c r="E58" s="704">
        <v>6967359.8059999999</v>
      </c>
      <c r="F58" s="740">
        <v>1.62286178909016</v>
      </c>
      <c r="G58" s="740">
        <v>24.739712143409299</v>
      </c>
      <c r="H58" s="704">
        <v>3109452.1430000002</v>
      </c>
      <c r="I58" s="710">
        <v>0.44628844061164596</v>
      </c>
      <c r="J58" s="704">
        <v>27877.184000000001</v>
      </c>
    </row>
    <row r="59" spans="1:10" x14ac:dyDescent="0.2">
      <c r="A59" s="731" t="s">
        <v>1074</v>
      </c>
      <c r="B59" s="702" t="s">
        <v>178</v>
      </c>
      <c r="C59" s="703">
        <v>1576438934</v>
      </c>
      <c r="D59" s="704">
        <v>8739177</v>
      </c>
      <c r="E59" s="704">
        <v>1585007.611</v>
      </c>
      <c r="F59" s="740">
        <v>3.5002283657803801</v>
      </c>
      <c r="G59" s="740">
        <v>23.0805543431551</v>
      </c>
      <c r="H59" s="704">
        <v>1047288.222</v>
      </c>
      <c r="I59" s="710">
        <v>0.66074649404317587</v>
      </c>
      <c r="J59" s="704">
        <v>12862.566000000001</v>
      </c>
    </row>
    <row r="60" spans="1:10" x14ac:dyDescent="0.2">
      <c r="A60" s="731" t="s">
        <v>1074</v>
      </c>
      <c r="B60" s="702" t="s">
        <v>179</v>
      </c>
      <c r="C60" s="703">
        <v>1256266124</v>
      </c>
      <c r="D60" s="704">
        <v>6192996</v>
      </c>
      <c r="E60" s="704">
        <v>1262249.78</v>
      </c>
      <c r="F60" s="740">
        <v>7.1689728478304797</v>
      </c>
      <c r="G60" s="740">
        <v>22.8026823660845</v>
      </c>
      <c r="H60" s="704">
        <v>1193095.73</v>
      </c>
      <c r="I60" s="710">
        <v>0.94521365652367151</v>
      </c>
      <c r="J60" s="704">
        <v>20818.674999999999</v>
      </c>
    </row>
    <row r="61" spans="1:10" x14ac:dyDescent="0.2">
      <c r="A61" s="731" t="s">
        <v>1074</v>
      </c>
      <c r="B61" s="702" t="s">
        <v>1062</v>
      </c>
      <c r="C61" s="703">
        <v>1631084312</v>
      </c>
      <c r="D61" s="704">
        <v>1930941</v>
      </c>
      <c r="E61" s="704">
        <v>1632977.753</v>
      </c>
      <c r="F61" s="740">
        <v>23.434443016566899</v>
      </c>
      <c r="G61" s="740">
        <v>24.311752519019201</v>
      </c>
      <c r="H61" s="704">
        <v>2285925.1349999998</v>
      </c>
      <c r="I61" s="710">
        <v>1.399850751671569</v>
      </c>
      <c r="J61" s="704">
        <v>93692.186000000002</v>
      </c>
    </row>
    <row r="62" spans="1:10" x14ac:dyDescent="0.2">
      <c r="A62" s="731" t="s">
        <v>1074</v>
      </c>
      <c r="B62" s="702" t="s">
        <v>181</v>
      </c>
      <c r="C62" s="703">
        <v>175734110</v>
      </c>
      <c r="D62" s="704">
        <v>78511</v>
      </c>
      <c r="E62" s="704">
        <v>175812.62100000001</v>
      </c>
      <c r="F62" s="740">
        <v>100</v>
      </c>
      <c r="G62" s="740">
        <v>23.951759413222099</v>
      </c>
      <c r="H62" s="704">
        <v>32661.46</v>
      </c>
      <c r="I62" s="710">
        <v>0.18577426247459217</v>
      </c>
      <c r="J62" s="704">
        <v>42110.21</v>
      </c>
    </row>
    <row r="63" spans="1:10" x14ac:dyDescent="0.2">
      <c r="A63" s="742" t="s">
        <v>1074</v>
      </c>
      <c r="B63" s="743" t="s">
        <v>182</v>
      </c>
      <c r="C63" s="744">
        <v>158094192</v>
      </c>
      <c r="D63" s="746">
        <v>11850622</v>
      </c>
      <c r="E63" s="746">
        <v>169944.81400000001</v>
      </c>
      <c r="F63" s="747">
        <v>100</v>
      </c>
      <c r="G63" s="747">
        <v>22.7038349049004</v>
      </c>
      <c r="H63" s="746">
        <v>327539.78000000003</v>
      </c>
      <c r="I63" s="749">
        <v>1.9273302449817622</v>
      </c>
      <c r="J63" s="746">
        <v>38583.982000000004</v>
      </c>
    </row>
    <row r="64" spans="1:10" s="723" customFormat="1" x14ac:dyDescent="0.2">
      <c r="A64" s="731" t="s">
        <v>1074</v>
      </c>
      <c r="B64" s="751" t="s">
        <v>1063</v>
      </c>
      <c r="C64" s="752">
        <f>SUM(C53:C63)</f>
        <v>121879976419</v>
      </c>
      <c r="D64" s="756">
        <f>SUM(D53:D63)</f>
        <v>13349571438</v>
      </c>
      <c r="E64" s="754">
        <f>SUM(E53:E63)</f>
        <v>135221612.57100001</v>
      </c>
      <c r="F64" s="737">
        <v>1.1499999999999999</v>
      </c>
      <c r="G64" s="737">
        <v>21.51</v>
      </c>
      <c r="H64" s="756">
        <f>SUM(H53:H63)</f>
        <v>28592175.008000001</v>
      </c>
      <c r="I64" s="758">
        <f t="shared" ref="I64" si="3">+H64/E64</f>
        <v>0.21144678327946487</v>
      </c>
      <c r="J64" s="754">
        <f>SUM(J53:J63)</f>
        <v>365061.03600000002</v>
      </c>
    </row>
    <row r="65" spans="1:10" x14ac:dyDescent="0.2">
      <c r="A65" s="724" t="s">
        <v>1075</v>
      </c>
      <c r="B65" s="725" t="s">
        <v>172</v>
      </c>
      <c r="C65" s="726">
        <v>0</v>
      </c>
      <c r="D65" s="727">
        <v>0</v>
      </c>
      <c r="E65" s="728">
        <v>0</v>
      </c>
      <c r="F65" s="730"/>
      <c r="G65" s="730"/>
      <c r="H65" s="728">
        <v>0</v>
      </c>
      <c r="I65" s="730"/>
      <c r="J65" s="728">
        <v>0</v>
      </c>
    </row>
    <row r="66" spans="1:10" x14ac:dyDescent="0.2">
      <c r="A66" s="731" t="s">
        <v>1075</v>
      </c>
      <c r="B66" s="702" t="s">
        <v>173</v>
      </c>
      <c r="C66" s="703">
        <v>516656290</v>
      </c>
      <c r="D66" s="732">
        <v>528664678</v>
      </c>
      <c r="E66" s="704">
        <v>1042490.9680000001</v>
      </c>
      <c r="F66" s="708">
        <v>0.20796924141040307</v>
      </c>
      <c r="G66" s="708">
        <v>49.975871114936425</v>
      </c>
      <c r="H66" s="704">
        <v>229620.63500000001</v>
      </c>
      <c r="I66" s="710">
        <v>0.22026151021770771</v>
      </c>
      <c r="J66" s="704">
        <v>1084.0340000000001</v>
      </c>
    </row>
    <row r="67" spans="1:10" x14ac:dyDescent="0.2">
      <c r="A67" s="731" t="s">
        <v>1075</v>
      </c>
      <c r="B67" s="702" t="s">
        <v>174</v>
      </c>
      <c r="C67" s="703">
        <v>1118798549</v>
      </c>
      <c r="D67" s="732">
        <v>287034892</v>
      </c>
      <c r="E67" s="704">
        <v>1403250.4409999999</v>
      </c>
      <c r="F67" s="708">
        <v>0.37369052475292897</v>
      </c>
      <c r="G67" s="708">
        <v>50.34806232144625</v>
      </c>
      <c r="H67" s="704">
        <v>450754.29700000002</v>
      </c>
      <c r="I67" s="710">
        <v>0.32122156090596238</v>
      </c>
      <c r="J67" s="704">
        <v>2642.252</v>
      </c>
    </row>
    <row r="68" spans="1:10" x14ac:dyDescent="0.2">
      <c r="A68" s="731" t="s">
        <v>1075</v>
      </c>
      <c r="B68" s="702" t="s">
        <v>175</v>
      </c>
      <c r="C68" s="703">
        <v>936379504</v>
      </c>
      <c r="D68" s="732">
        <v>65171295</v>
      </c>
      <c r="E68" s="704">
        <v>1000361.799</v>
      </c>
      <c r="F68" s="708">
        <v>0.61253021398533902</v>
      </c>
      <c r="G68" s="708">
        <v>50.400141298006822</v>
      </c>
      <c r="H68" s="704">
        <v>428411.32300000003</v>
      </c>
      <c r="I68" s="710">
        <v>0.42825638026987478</v>
      </c>
      <c r="J68" s="704">
        <v>3090.7089999999998</v>
      </c>
    </row>
    <row r="69" spans="1:10" x14ac:dyDescent="0.2">
      <c r="A69" s="731" t="s">
        <v>1075</v>
      </c>
      <c r="B69" s="702" t="s">
        <v>176</v>
      </c>
      <c r="C69" s="703">
        <v>920017605</v>
      </c>
      <c r="D69" s="732">
        <v>51517547</v>
      </c>
      <c r="E69" s="704">
        <v>970053.14199999999</v>
      </c>
      <c r="F69" s="708">
        <v>0.94431016972819415</v>
      </c>
      <c r="G69" s="708">
        <v>50.73701206611144</v>
      </c>
      <c r="H69" s="704">
        <v>515001.92700000003</v>
      </c>
      <c r="I69" s="710">
        <v>0.53090073595163922</v>
      </c>
      <c r="J69" s="704">
        <v>4644.683</v>
      </c>
    </row>
    <row r="70" spans="1:10" x14ac:dyDescent="0.2">
      <c r="A70" s="731" t="s">
        <v>1075</v>
      </c>
      <c r="B70" s="702" t="s">
        <v>177</v>
      </c>
      <c r="C70" s="703">
        <v>380459360</v>
      </c>
      <c r="D70" s="732">
        <v>15025412</v>
      </c>
      <c r="E70" s="704">
        <v>394662.772</v>
      </c>
      <c r="F70" s="708">
        <v>1.6767360560302882</v>
      </c>
      <c r="G70" s="708">
        <v>49.943227920705034</v>
      </c>
      <c r="H70" s="704">
        <v>254330.897</v>
      </c>
      <c r="I70" s="710">
        <v>0.64442586188494111</v>
      </c>
      <c r="J70" s="704">
        <v>3308.2240000000002</v>
      </c>
    </row>
    <row r="71" spans="1:10" x14ac:dyDescent="0.2">
      <c r="A71" s="731" t="s">
        <v>1075</v>
      </c>
      <c r="B71" s="702" t="s">
        <v>178</v>
      </c>
      <c r="C71" s="703">
        <v>150303117</v>
      </c>
      <c r="D71" s="732">
        <v>3573801</v>
      </c>
      <c r="E71" s="704">
        <v>153625.91800000001</v>
      </c>
      <c r="F71" s="708">
        <v>3.5141371912697297</v>
      </c>
      <c r="G71" s="708">
        <v>50.105208373193634</v>
      </c>
      <c r="H71" s="704">
        <v>115573.00899999999</v>
      </c>
      <c r="I71" s="710">
        <v>0.75230150292739006</v>
      </c>
      <c r="J71" s="704">
        <v>2698.86</v>
      </c>
    </row>
    <row r="72" spans="1:10" x14ac:dyDescent="0.2">
      <c r="A72" s="731" t="s">
        <v>1075</v>
      </c>
      <c r="B72" s="702" t="s">
        <v>179</v>
      </c>
      <c r="C72" s="703">
        <v>65261621</v>
      </c>
      <c r="D72" s="732">
        <v>1890399</v>
      </c>
      <c r="E72" s="704">
        <v>66739.520000000004</v>
      </c>
      <c r="F72" s="708">
        <v>7.1318199755679172</v>
      </c>
      <c r="G72" s="708">
        <v>49.536897958288812</v>
      </c>
      <c r="H72" s="704">
        <v>54319.673000000003</v>
      </c>
      <c r="I72" s="710">
        <v>0.81390565889595845</v>
      </c>
      <c r="J72" s="704">
        <v>2360.6950000000002</v>
      </c>
    </row>
    <row r="73" spans="1:10" x14ac:dyDescent="0.2">
      <c r="A73" s="731" t="s">
        <v>1075</v>
      </c>
      <c r="B73" s="702" t="s">
        <v>1062</v>
      </c>
      <c r="C73" s="703">
        <v>77425215</v>
      </c>
      <c r="D73" s="732">
        <v>2113814</v>
      </c>
      <c r="E73" s="704">
        <v>79269.52900000001</v>
      </c>
      <c r="F73" s="708">
        <v>23.126758282647298</v>
      </c>
      <c r="G73" s="708">
        <v>49.511638918152194</v>
      </c>
      <c r="H73" s="704">
        <v>93190.685999999987</v>
      </c>
      <c r="I73" s="710">
        <v>1.1756180107995844</v>
      </c>
      <c r="J73" s="704">
        <v>9095.8220000000001</v>
      </c>
    </row>
    <row r="74" spans="1:10" x14ac:dyDescent="0.2">
      <c r="A74" s="731" t="s">
        <v>1075</v>
      </c>
      <c r="B74" s="702" t="s">
        <v>181</v>
      </c>
      <c r="C74" s="703">
        <v>10532468</v>
      </c>
      <c r="D74" s="732">
        <v>83898</v>
      </c>
      <c r="E74" s="704">
        <v>10616.366</v>
      </c>
      <c r="F74" s="708">
        <v>100</v>
      </c>
      <c r="G74" s="708">
        <v>51.304664891922521</v>
      </c>
      <c r="H74" s="704">
        <v>36.058</v>
      </c>
      <c r="I74" s="710">
        <v>3.3964541162201829E-3</v>
      </c>
      <c r="J74" s="704">
        <v>5446.6989999999996</v>
      </c>
    </row>
    <row r="75" spans="1:10" x14ac:dyDescent="0.2">
      <c r="A75" s="742" t="s">
        <v>1075</v>
      </c>
      <c r="B75" s="743" t="s">
        <v>182</v>
      </c>
      <c r="C75" s="744">
        <v>37207760</v>
      </c>
      <c r="D75" s="745">
        <v>110353</v>
      </c>
      <c r="E75" s="746">
        <v>37279.613000000005</v>
      </c>
      <c r="F75" s="759">
        <v>100</v>
      </c>
      <c r="G75" s="759">
        <v>87.177900698214771</v>
      </c>
      <c r="H75" s="746">
        <v>12002.653</v>
      </c>
      <c r="I75" s="749">
        <v>0.3219629184455321</v>
      </c>
      <c r="J75" s="746">
        <v>32496.179</v>
      </c>
    </row>
    <row r="76" spans="1:10" s="723" customFormat="1" x14ac:dyDescent="0.2">
      <c r="A76" s="731" t="s">
        <v>1075</v>
      </c>
      <c r="B76" s="751" t="s">
        <v>1063</v>
      </c>
      <c r="C76" s="752">
        <f>SUM(C65:C75)</f>
        <v>4213041489</v>
      </c>
      <c r="D76" s="753">
        <f>SUM(D65:D75)</f>
        <v>955186089</v>
      </c>
      <c r="E76" s="754">
        <f>SUM(E65:E75)</f>
        <v>5158350.067999999</v>
      </c>
      <c r="F76" s="737">
        <v>2.0499999999999998</v>
      </c>
      <c r="G76" s="737">
        <v>50.56</v>
      </c>
      <c r="H76" s="756">
        <f>SUM(H65:H75)</f>
        <v>2153241.1579999998</v>
      </c>
      <c r="I76" s="758">
        <f t="shared" ref="I76:I77" si="4">+H76/E76</f>
        <v>0.41742827253189058</v>
      </c>
      <c r="J76" s="754">
        <f>SUM(J65:J75)</f>
        <v>66868.156999999992</v>
      </c>
    </row>
    <row r="77" spans="1:10" x14ac:dyDescent="0.2">
      <c r="A77" s="751" t="s">
        <v>1064</v>
      </c>
      <c r="B77" s="751"/>
      <c r="C77" s="760">
        <f>+C76+C64+C52+C40+C28+C16</f>
        <v>198153303008</v>
      </c>
      <c r="D77" s="761">
        <f>+D76+D64+D52+D40+D28+D16</f>
        <v>31720882596</v>
      </c>
      <c r="E77" s="762">
        <f>+E76+E64+E52+E40+E28+E16</f>
        <v>223506991.98000002</v>
      </c>
      <c r="F77" s="763">
        <v>2.71</v>
      </c>
      <c r="G77" s="763">
        <v>25.3</v>
      </c>
      <c r="H77" s="761">
        <f>+H76+H64+H52+H40+H28+H16</f>
        <v>88277664.912</v>
      </c>
      <c r="I77" s="710">
        <f t="shared" si="4"/>
        <v>0.39496601036937273</v>
      </c>
      <c r="J77" s="761">
        <f>+J76+J64+J52+J40+J28+J16</f>
        <v>1591665.8119999999</v>
      </c>
    </row>
    <row r="81" spans="1:7" x14ac:dyDescent="0.2">
      <c r="A81" s="267" t="s">
        <v>1130</v>
      </c>
    </row>
    <row r="84" spans="1:7" ht="24.75" thickBot="1" x14ac:dyDescent="0.25">
      <c r="A84" s="769">
        <v>2017</v>
      </c>
      <c r="B84" s="201" t="s">
        <v>166</v>
      </c>
      <c r="C84" s="329" t="s">
        <v>167</v>
      </c>
      <c r="D84" s="329" t="s">
        <v>168</v>
      </c>
      <c r="E84" s="329" t="s">
        <v>169</v>
      </c>
      <c r="F84" s="329" t="s">
        <v>170</v>
      </c>
      <c r="G84" s="329" t="s">
        <v>171</v>
      </c>
    </row>
    <row r="85" spans="1:7" x14ac:dyDescent="0.2">
      <c r="A85" s="79" t="s">
        <v>734</v>
      </c>
      <c r="B85" s="89"/>
      <c r="C85" s="71"/>
      <c r="D85" s="71"/>
      <c r="E85" s="71"/>
      <c r="F85" s="71"/>
      <c r="G85" s="71"/>
    </row>
    <row r="86" spans="1:7" x14ac:dyDescent="0.2">
      <c r="A86" s="336"/>
      <c r="B86" s="202" t="s">
        <v>172</v>
      </c>
      <c r="C86" s="96">
        <v>0</v>
      </c>
      <c r="D86" s="96">
        <v>0</v>
      </c>
      <c r="E86" s="203">
        <v>0</v>
      </c>
      <c r="F86" s="203">
        <v>0</v>
      </c>
      <c r="G86" s="203">
        <v>0</v>
      </c>
    </row>
    <row r="87" spans="1:7" x14ac:dyDescent="0.2">
      <c r="A87" s="79"/>
      <c r="B87" s="202" t="s">
        <v>173</v>
      </c>
      <c r="C87" s="96">
        <v>355.31207499999999</v>
      </c>
      <c r="D87" s="96">
        <v>38.414211999999999</v>
      </c>
      <c r="E87" s="203">
        <v>0.33382847458814902</v>
      </c>
      <c r="F87" s="203">
        <v>0.316</v>
      </c>
      <c r="G87" s="203">
        <v>0.96001538858043423</v>
      </c>
    </row>
    <row r="88" spans="1:7" x14ac:dyDescent="0.2">
      <c r="A88" s="79"/>
      <c r="B88" s="202" t="s">
        <v>174</v>
      </c>
      <c r="C88" s="96">
        <v>3944.2845200000002</v>
      </c>
      <c r="D88" s="96">
        <v>545.37136199999998</v>
      </c>
      <c r="E88" s="203">
        <v>0.3872899889077982</v>
      </c>
      <c r="F88" s="203">
        <v>0.29339999999999999</v>
      </c>
      <c r="G88" s="203">
        <v>0.90511678072483603</v>
      </c>
    </row>
    <row r="89" spans="1:7" x14ac:dyDescent="0.2">
      <c r="A89" s="79"/>
      <c r="B89" s="202" t="s">
        <v>175</v>
      </c>
      <c r="C89" s="96">
        <v>2770.0063639999998</v>
      </c>
      <c r="D89" s="96">
        <v>706.85705399999995</v>
      </c>
      <c r="E89" s="203">
        <v>0.48821015488468389</v>
      </c>
      <c r="F89" s="203">
        <v>0.31679999999999997</v>
      </c>
      <c r="G89" s="203">
        <v>0.8835359406037343</v>
      </c>
    </row>
    <row r="90" spans="1:7" x14ac:dyDescent="0.2">
      <c r="A90" s="79"/>
      <c r="B90" s="202" t="s">
        <v>176</v>
      </c>
      <c r="C90" s="96">
        <v>3548.0115620000001</v>
      </c>
      <c r="D90" s="96">
        <v>844.34321900000009</v>
      </c>
      <c r="E90" s="203">
        <v>0.60426983834050996</v>
      </c>
      <c r="F90" s="203">
        <v>0.3125</v>
      </c>
      <c r="G90" s="203">
        <v>0.92395438188958467</v>
      </c>
    </row>
    <row r="91" spans="1:7" x14ac:dyDescent="0.2">
      <c r="A91" s="79"/>
      <c r="B91" s="202" t="s">
        <v>177</v>
      </c>
      <c r="C91" s="96">
        <v>4757.2976119999994</v>
      </c>
      <c r="D91" s="96">
        <v>932.17797299999995</v>
      </c>
      <c r="E91" s="203">
        <v>0.73866042648584251</v>
      </c>
      <c r="F91" s="203">
        <v>0.3468</v>
      </c>
      <c r="G91" s="203">
        <v>0.93216328343568056</v>
      </c>
    </row>
    <row r="92" spans="1:7" x14ac:dyDescent="0.2">
      <c r="A92" s="79"/>
      <c r="B92" s="202" t="s">
        <v>178</v>
      </c>
      <c r="C92" s="96">
        <v>5323.5450120000005</v>
      </c>
      <c r="D92" s="96">
        <v>868.03306299999997</v>
      </c>
      <c r="E92" s="203">
        <v>1.0771564669922247</v>
      </c>
      <c r="F92" s="203">
        <v>0.40740000000000004</v>
      </c>
      <c r="G92" s="203">
        <v>0.87219896120492757</v>
      </c>
    </row>
    <row r="93" spans="1:7" x14ac:dyDescent="0.2">
      <c r="A93" s="79"/>
      <c r="B93" s="202" t="s">
        <v>179</v>
      </c>
      <c r="C93" s="96">
        <v>1609.6944429999999</v>
      </c>
      <c r="D93" s="96">
        <v>455.33648499999998</v>
      </c>
      <c r="E93" s="203">
        <v>1.2959573135582976</v>
      </c>
      <c r="F93" s="203">
        <v>0.42479999999999996</v>
      </c>
      <c r="G93" s="203">
        <v>0.84263221332438665</v>
      </c>
    </row>
    <row r="94" spans="1:7" x14ac:dyDescent="0.2">
      <c r="A94" s="79"/>
      <c r="B94" s="202" t="s">
        <v>180</v>
      </c>
      <c r="C94" s="96">
        <v>968.86583099999996</v>
      </c>
      <c r="D94" s="96">
        <v>118.44991999999999</v>
      </c>
      <c r="E94" s="203">
        <v>1.8845208093627157</v>
      </c>
      <c r="F94" s="203">
        <v>0.43320000000000003</v>
      </c>
      <c r="G94" s="203">
        <v>0.96567540844369859</v>
      </c>
    </row>
    <row r="95" spans="1:7" x14ac:dyDescent="0.2">
      <c r="A95" s="79"/>
      <c r="B95" s="202" t="s">
        <v>181</v>
      </c>
      <c r="C95" s="96">
        <v>16.911743999999999</v>
      </c>
      <c r="D95" s="96">
        <v>3.1791709999999997</v>
      </c>
      <c r="E95" s="203">
        <v>0.15249349800943063</v>
      </c>
      <c r="F95" s="203">
        <v>0.7369</v>
      </c>
      <c r="G95" s="203">
        <v>0.85340240318767158</v>
      </c>
    </row>
    <row r="96" spans="1:7" x14ac:dyDescent="0.2">
      <c r="A96" s="79"/>
      <c r="B96" s="202" t="s">
        <v>182</v>
      </c>
      <c r="C96" s="96">
        <v>1054.566996</v>
      </c>
      <c r="D96" s="96">
        <v>150.11039600000001</v>
      </c>
      <c r="E96" s="203">
        <v>0.8654648490440715</v>
      </c>
      <c r="F96" s="203">
        <v>0</v>
      </c>
      <c r="G96" s="203">
        <v>0.99599804320776819</v>
      </c>
    </row>
    <row r="97" spans="1:7" x14ac:dyDescent="0.2">
      <c r="A97" s="204" t="s">
        <v>754</v>
      </c>
      <c r="B97" s="205"/>
      <c r="C97" s="206">
        <f>SUM(C86:C96)</f>
        <v>24348.496159000002</v>
      </c>
      <c r="D97" s="206">
        <f>SUM(D86:D96)</f>
        <v>4662.2728549999993</v>
      </c>
      <c r="E97" s="207">
        <v>0.78929013941981752</v>
      </c>
      <c r="F97" s="207"/>
      <c r="G97" s="207">
        <v>0.90506866830966515</v>
      </c>
    </row>
    <row r="98" spans="1:7" x14ac:dyDescent="0.2">
      <c r="A98" s="79" t="s">
        <v>183</v>
      </c>
      <c r="B98" s="366"/>
      <c r="C98" s="192"/>
      <c r="D98" s="192"/>
      <c r="E98" s="367"/>
      <c r="F98" s="367"/>
      <c r="G98" s="367"/>
    </row>
    <row r="99" spans="1:7" x14ac:dyDescent="0.2">
      <c r="A99" s="336"/>
      <c r="B99" s="202" t="s">
        <v>172</v>
      </c>
      <c r="C99" s="96">
        <v>105.39219</v>
      </c>
      <c r="D99" s="96">
        <v>8.9493299999999998</v>
      </c>
      <c r="E99" s="203">
        <v>0.10823691964271735</v>
      </c>
      <c r="F99" s="203">
        <v>0.18510000000000001</v>
      </c>
      <c r="G99" s="203">
        <v>0.93814103636838808</v>
      </c>
    </row>
    <row r="100" spans="1:7" x14ac:dyDescent="0.2">
      <c r="A100" s="79"/>
      <c r="B100" s="202" t="s">
        <v>173</v>
      </c>
      <c r="C100" s="96">
        <v>1143.809006</v>
      </c>
      <c r="D100" s="96">
        <v>259.42273</v>
      </c>
      <c r="E100" s="203">
        <v>0.25445218342685438</v>
      </c>
      <c r="F100" s="203">
        <v>0.28699999999999998</v>
      </c>
      <c r="G100" s="203">
        <v>0.86991257250503151</v>
      </c>
    </row>
    <row r="101" spans="1:7" x14ac:dyDescent="0.2">
      <c r="A101" s="79"/>
      <c r="B101" s="202" t="s">
        <v>174</v>
      </c>
      <c r="C101" s="96">
        <v>3722.1036749999998</v>
      </c>
      <c r="D101" s="96">
        <v>188.014522</v>
      </c>
      <c r="E101" s="203">
        <v>0.37218790446507377</v>
      </c>
      <c r="F101" s="203">
        <v>0.28649999999999998</v>
      </c>
      <c r="G101" s="203">
        <v>0.98450571381916352</v>
      </c>
    </row>
    <row r="102" spans="1:7" x14ac:dyDescent="0.2">
      <c r="A102" s="79"/>
      <c r="B102" s="202" t="s">
        <v>175</v>
      </c>
      <c r="C102" s="96">
        <v>5354.930472</v>
      </c>
      <c r="D102" s="96">
        <v>273.92831900000004</v>
      </c>
      <c r="E102" s="203">
        <v>0.46447179678713107</v>
      </c>
      <c r="F102" s="203">
        <v>0.28350000000000003</v>
      </c>
      <c r="G102" s="203">
        <v>0.96963918757059309</v>
      </c>
    </row>
    <row r="103" spans="1:7" x14ac:dyDescent="0.2">
      <c r="A103" s="79"/>
      <c r="B103" s="202" t="s">
        <v>176</v>
      </c>
      <c r="C103" s="96">
        <v>9118.5695450000003</v>
      </c>
      <c r="D103" s="96">
        <v>1014.944834</v>
      </c>
      <c r="E103" s="203">
        <v>0.5028219451935978</v>
      </c>
      <c r="F103" s="203">
        <v>0.26929999999999998</v>
      </c>
      <c r="G103" s="203">
        <v>0.90390733740926821</v>
      </c>
    </row>
    <row r="104" spans="1:7" x14ac:dyDescent="0.2">
      <c r="A104" s="79"/>
      <c r="B104" s="202" t="s">
        <v>177</v>
      </c>
      <c r="C104" s="96">
        <v>5941.1672980000003</v>
      </c>
      <c r="D104" s="96">
        <v>566.78449499999999</v>
      </c>
      <c r="E104" s="203">
        <v>0.64052214811069941</v>
      </c>
      <c r="F104" s="203">
        <v>0.30320000000000003</v>
      </c>
      <c r="G104" s="203">
        <v>0.97692336889898856</v>
      </c>
    </row>
    <row r="105" spans="1:7" x14ac:dyDescent="0.2">
      <c r="A105" s="79"/>
      <c r="B105" s="202" t="s">
        <v>178</v>
      </c>
      <c r="C105" s="96">
        <v>6843.6997759999995</v>
      </c>
      <c r="D105" s="96">
        <v>834.53794800000003</v>
      </c>
      <c r="E105" s="203">
        <v>0.88812371304114912</v>
      </c>
      <c r="F105" s="203">
        <v>0.33460000000000001</v>
      </c>
      <c r="G105" s="203">
        <v>0.97775473842982286</v>
      </c>
    </row>
    <row r="106" spans="1:7" x14ac:dyDescent="0.2">
      <c r="A106" s="79"/>
      <c r="B106" s="202" t="s">
        <v>179</v>
      </c>
      <c r="C106" s="96">
        <v>1495.477983</v>
      </c>
      <c r="D106" s="96">
        <v>147.581208</v>
      </c>
      <c r="E106" s="203">
        <v>1.0347997573963614</v>
      </c>
      <c r="F106" s="203">
        <v>0.34610000000000002</v>
      </c>
      <c r="G106" s="203">
        <v>0.98513041949589986</v>
      </c>
    </row>
    <row r="107" spans="1:7" x14ac:dyDescent="0.2">
      <c r="A107" s="79"/>
      <c r="B107" s="202" t="s">
        <v>180</v>
      </c>
      <c r="C107" s="96">
        <v>887.04702099999997</v>
      </c>
      <c r="D107" s="96">
        <v>21.816556000000002</v>
      </c>
      <c r="E107" s="203">
        <v>1.5393300317503689</v>
      </c>
      <c r="F107" s="203">
        <v>0.37609999999999999</v>
      </c>
      <c r="G107" s="203">
        <v>0.98163394294833695</v>
      </c>
    </row>
    <row r="108" spans="1:7" x14ac:dyDescent="0.2">
      <c r="A108" s="79"/>
      <c r="B108" s="202" t="s">
        <v>181</v>
      </c>
      <c r="C108" s="96">
        <v>80.695800000000006</v>
      </c>
      <c r="D108" s="96">
        <v>8.3757999999999999E-2</v>
      </c>
      <c r="E108" s="203">
        <v>0.1068319912560505</v>
      </c>
      <c r="F108" s="203">
        <v>0.48630000000000001</v>
      </c>
      <c r="G108" s="203">
        <v>0.99896312876581972</v>
      </c>
    </row>
    <row r="109" spans="1:7" x14ac:dyDescent="0.2">
      <c r="A109" s="79"/>
      <c r="B109" s="202" t="s">
        <v>182</v>
      </c>
      <c r="C109" s="96">
        <v>329.44653799999998</v>
      </c>
      <c r="D109" s="96">
        <v>4.5916290000000002</v>
      </c>
      <c r="E109" s="203">
        <v>1.0652789558225679</v>
      </c>
      <c r="F109" s="203">
        <v>7.2700000000000001E-2</v>
      </c>
      <c r="G109" s="203">
        <v>0.99316519112633195</v>
      </c>
    </row>
    <row r="110" spans="1:7" x14ac:dyDescent="0.2">
      <c r="A110" s="204" t="s">
        <v>184</v>
      </c>
      <c r="B110" s="205"/>
      <c r="C110" s="206">
        <f>SUM(C99:C109)</f>
        <v>35022.339303999994</v>
      </c>
      <c r="D110" s="206">
        <f>SUM(D99:D109)</f>
        <v>3320.6553290000006</v>
      </c>
      <c r="E110" s="207">
        <v>0.62577367781645887</v>
      </c>
      <c r="F110" s="207"/>
      <c r="G110" s="207">
        <v>0.95341620203734934</v>
      </c>
    </row>
    <row r="111" spans="1:7" x14ac:dyDescent="0.2">
      <c r="A111" s="79" t="s">
        <v>74</v>
      </c>
      <c r="B111" s="366"/>
      <c r="C111" s="192"/>
      <c r="D111" s="192"/>
      <c r="E111" s="367"/>
      <c r="F111" s="367"/>
      <c r="G111" s="367"/>
    </row>
    <row r="112" spans="1:7" x14ac:dyDescent="0.2">
      <c r="A112" s="336"/>
      <c r="B112" s="202" t="s">
        <v>172</v>
      </c>
      <c r="C112" s="96">
        <v>0</v>
      </c>
      <c r="D112" s="96">
        <v>0</v>
      </c>
      <c r="E112" s="203">
        <v>0</v>
      </c>
      <c r="F112" s="203">
        <v>0</v>
      </c>
      <c r="G112" s="203">
        <v>0</v>
      </c>
    </row>
    <row r="113" spans="1:7" x14ac:dyDescent="0.2">
      <c r="A113" s="79"/>
      <c r="B113" s="202" t="s">
        <v>173</v>
      </c>
      <c r="C113" s="96">
        <v>34.192304999999998</v>
      </c>
      <c r="D113" s="96">
        <v>0</v>
      </c>
      <c r="E113" s="203">
        <v>0.29926639926732052</v>
      </c>
      <c r="F113" s="203">
        <v>0</v>
      </c>
      <c r="G113" s="203">
        <v>1</v>
      </c>
    </row>
    <row r="114" spans="1:7" x14ac:dyDescent="0.2">
      <c r="A114" s="79"/>
      <c r="B114" s="202" t="s">
        <v>174</v>
      </c>
      <c r="C114" s="96">
        <v>252.49118799999999</v>
      </c>
      <c r="D114" s="96">
        <v>14.104379000000002</v>
      </c>
      <c r="E114" s="203">
        <v>0.2480330957134235</v>
      </c>
      <c r="F114" s="203">
        <v>1.0613566482169668E-2</v>
      </c>
      <c r="G114" s="203">
        <v>0.99399232119841685</v>
      </c>
    </row>
    <row r="115" spans="1:7" x14ac:dyDescent="0.2">
      <c r="A115" s="79"/>
      <c r="B115" s="202" t="s">
        <v>175</v>
      </c>
      <c r="C115" s="96">
        <v>203.921357</v>
      </c>
      <c r="D115" s="96">
        <v>105.623228</v>
      </c>
      <c r="E115" s="203">
        <v>0.63434308158316155</v>
      </c>
      <c r="F115" s="203">
        <v>0.23111401879107737</v>
      </c>
      <c r="G115" s="203">
        <v>0.7381115781282287</v>
      </c>
    </row>
    <row r="116" spans="1:7" x14ac:dyDescent="0.2">
      <c r="A116" s="79"/>
      <c r="B116" s="202" t="s">
        <v>176</v>
      </c>
      <c r="C116" s="96">
        <v>2460.159533</v>
      </c>
      <c r="D116" s="96">
        <v>452.584406</v>
      </c>
      <c r="E116" s="203">
        <v>0.70666282599974795</v>
      </c>
      <c r="F116" s="203">
        <v>6.0138312307326289E-2</v>
      </c>
      <c r="G116" s="203">
        <v>0.88150113498810645</v>
      </c>
    </row>
    <row r="117" spans="1:7" x14ac:dyDescent="0.2">
      <c r="A117" s="79"/>
      <c r="B117" s="202" t="s">
        <v>177</v>
      </c>
      <c r="C117" s="96">
        <v>2702.7462960000003</v>
      </c>
      <c r="D117" s="96">
        <v>980.35507099999995</v>
      </c>
      <c r="E117" s="203">
        <v>0.79691523328980629</v>
      </c>
      <c r="F117" s="203">
        <v>0.11081264809566127</v>
      </c>
      <c r="G117" s="203">
        <v>0.74545080345826487</v>
      </c>
    </row>
    <row r="118" spans="1:7" x14ac:dyDescent="0.2">
      <c r="A118" s="79"/>
      <c r="B118" s="202" t="s">
        <v>178</v>
      </c>
      <c r="C118" s="96">
        <v>1784.3184059999999</v>
      </c>
      <c r="D118" s="96">
        <v>244.07085699999999</v>
      </c>
      <c r="E118" s="203">
        <v>1.121933663447285</v>
      </c>
      <c r="F118" s="203">
        <v>5.0050218770371205E-2</v>
      </c>
      <c r="G118" s="203">
        <v>0.88219825791882645</v>
      </c>
    </row>
    <row r="119" spans="1:7" x14ac:dyDescent="0.2">
      <c r="A119" s="79"/>
      <c r="B119" s="202" t="s">
        <v>179</v>
      </c>
      <c r="C119" s="96">
        <v>285.23002000000002</v>
      </c>
      <c r="D119" s="96">
        <v>195.26447399999998</v>
      </c>
      <c r="E119" s="203">
        <v>2.0535975455879432</v>
      </c>
      <c r="F119" s="203">
        <v>0.41752899183823633</v>
      </c>
      <c r="G119" s="203">
        <v>0.60115890099342284</v>
      </c>
    </row>
    <row r="120" spans="1:7" x14ac:dyDescent="0.2">
      <c r="A120" s="79"/>
      <c r="B120" s="202" t="s">
        <v>180</v>
      </c>
      <c r="C120" s="96">
        <v>129.90336299999998</v>
      </c>
      <c r="D120" s="96">
        <v>99.902095000000003</v>
      </c>
      <c r="E120" s="203">
        <v>1.4290881830364932</v>
      </c>
      <c r="F120" s="203">
        <v>0.22894598719126313</v>
      </c>
      <c r="G120" s="203">
        <v>0.48819789041285111</v>
      </c>
    </row>
    <row r="121" spans="1:7" x14ac:dyDescent="0.2">
      <c r="A121" s="79"/>
      <c r="B121" s="202" t="s">
        <v>181</v>
      </c>
      <c r="C121" s="96">
        <v>0</v>
      </c>
      <c r="D121" s="96">
        <v>0</v>
      </c>
      <c r="E121" s="203">
        <v>0</v>
      </c>
      <c r="F121" s="203">
        <v>0</v>
      </c>
      <c r="G121" s="203">
        <v>0</v>
      </c>
    </row>
    <row r="122" spans="1:7" x14ac:dyDescent="0.2">
      <c r="A122" s="79"/>
      <c r="B122" s="202" t="s">
        <v>182</v>
      </c>
      <c r="C122" s="96">
        <v>142.83272500000001</v>
      </c>
      <c r="D122" s="96">
        <v>0</v>
      </c>
      <c r="E122" s="203">
        <v>0</v>
      </c>
      <c r="F122" s="203">
        <v>0</v>
      </c>
      <c r="G122" s="203">
        <v>0</v>
      </c>
    </row>
    <row r="123" spans="1:7" x14ac:dyDescent="0.2">
      <c r="A123" s="204" t="s">
        <v>185</v>
      </c>
      <c r="B123" s="205"/>
      <c r="C123" s="206">
        <f>SUM(C112:C122)</f>
        <v>7995.7951930000017</v>
      </c>
      <c r="D123" s="206">
        <f>SUM(D112:D122)</f>
        <v>2091.9045099999998</v>
      </c>
      <c r="E123" s="207">
        <v>0.85893342866167144</v>
      </c>
      <c r="F123" s="207"/>
      <c r="G123" s="207">
        <v>0.80871952282883253</v>
      </c>
    </row>
    <row r="124" spans="1:7" x14ac:dyDescent="0.2">
      <c r="A124" s="525" t="s">
        <v>755</v>
      </c>
      <c r="B124" s="366"/>
      <c r="C124" s="192"/>
      <c r="D124" s="192"/>
      <c r="E124" s="367"/>
      <c r="F124" s="367"/>
      <c r="G124" s="367"/>
    </row>
    <row r="125" spans="1:7" x14ac:dyDescent="0.2">
      <c r="A125" s="79"/>
      <c r="B125" s="202" t="s">
        <v>172</v>
      </c>
      <c r="C125" s="96">
        <v>0</v>
      </c>
      <c r="D125" s="96">
        <v>0</v>
      </c>
      <c r="E125" s="203">
        <v>0</v>
      </c>
      <c r="F125" s="203">
        <v>0</v>
      </c>
      <c r="G125" s="203">
        <v>0</v>
      </c>
    </row>
    <row r="126" spans="1:7" x14ac:dyDescent="0.2">
      <c r="A126" s="79"/>
      <c r="B126" s="202" t="s">
        <v>173</v>
      </c>
      <c r="C126" s="96">
        <v>1916.928345</v>
      </c>
      <c r="D126" s="96">
        <v>603.38350200000002</v>
      </c>
      <c r="E126" s="203">
        <v>7.4442804485735745E-2</v>
      </c>
      <c r="F126" s="203">
        <v>0.17050000000000001</v>
      </c>
      <c r="G126" s="203">
        <v>0.99911863705304194</v>
      </c>
    </row>
    <row r="127" spans="1:7" x14ac:dyDescent="0.2">
      <c r="A127" s="79"/>
      <c r="B127" s="202" t="s">
        <v>174</v>
      </c>
      <c r="C127" s="96">
        <v>1573.590418</v>
      </c>
      <c r="D127" s="96">
        <v>120.65118799999999</v>
      </c>
      <c r="E127" s="203">
        <v>0.12915495968659363</v>
      </c>
      <c r="F127" s="203">
        <v>0.19670000000000001</v>
      </c>
      <c r="G127" s="203">
        <v>0.99969410546335657</v>
      </c>
    </row>
    <row r="128" spans="1:7" x14ac:dyDescent="0.2">
      <c r="A128" s="79"/>
      <c r="B128" s="202" t="s">
        <v>175</v>
      </c>
      <c r="C128" s="96">
        <v>794.15225100000009</v>
      </c>
      <c r="D128" s="96">
        <v>14.742882</v>
      </c>
      <c r="E128" s="203">
        <v>0.21346241578555947</v>
      </c>
      <c r="F128" s="203">
        <v>0.22309999999999999</v>
      </c>
      <c r="G128" s="203">
        <v>0.99964503041045238</v>
      </c>
    </row>
    <row r="129" spans="1:7" x14ac:dyDescent="0.2">
      <c r="A129" s="79"/>
      <c r="B129" s="202" t="s">
        <v>176</v>
      </c>
      <c r="C129" s="96">
        <v>702.61147600000004</v>
      </c>
      <c r="D129" s="96">
        <v>7.0842809999999998</v>
      </c>
      <c r="E129" s="203">
        <v>0.28424515941154366</v>
      </c>
      <c r="F129" s="203">
        <v>0.21929999999999999</v>
      </c>
      <c r="G129" s="203">
        <v>0.9994964190816108</v>
      </c>
    </row>
    <row r="130" spans="1:7" x14ac:dyDescent="0.2">
      <c r="A130" s="79"/>
      <c r="B130" s="202" t="s">
        <v>177</v>
      </c>
      <c r="C130" s="96">
        <v>497.98517599999997</v>
      </c>
      <c r="D130" s="96">
        <v>4.718807</v>
      </c>
      <c r="E130" s="203">
        <v>0.39637380491020885</v>
      </c>
      <c r="F130" s="203">
        <v>0.21629999999999999</v>
      </c>
      <c r="G130" s="203">
        <v>0.9996988769168953</v>
      </c>
    </row>
    <row r="131" spans="1:7" x14ac:dyDescent="0.2">
      <c r="A131" s="79"/>
      <c r="B131" s="202" t="s">
        <v>178</v>
      </c>
      <c r="C131" s="96">
        <v>146.414413</v>
      </c>
      <c r="D131" s="96">
        <v>1.3189819999999999</v>
      </c>
      <c r="E131" s="203">
        <v>0.60245904889158686</v>
      </c>
      <c r="F131" s="203">
        <v>0.21879999999999999</v>
      </c>
      <c r="G131" s="203">
        <v>0.99919812689540199</v>
      </c>
    </row>
    <row r="132" spans="1:7" x14ac:dyDescent="0.2">
      <c r="A132" s="79"/>
      <c r="B132" s="202" t="s">
        <v>179</v>
      </c>
      <c r="C132" s="96">
        <v>110.657972</v>
      </c>
      <c r="D132" s="96">
        <v>0.55159400000000003</v>
      </c>
      <c r="E132" s="203">
        <v>0.89420228124187939</v>
      </c>
      <c r="F132" s="203">
        <v>0.21820000000000001</v>
      </c>
      <c r="G132" s="203">
        <v>0.99831521071431795</v>
      </c>
    </row>
    <row r="133" spans="1:7" x14ac:dyDescent="0.2">
      <c r="A133" s="79"/>
      <c r="B133" s="202" t="s">
        <v>180</v>
      </c>
      <c r="C133" s="96">
        <v>150.28200099999998</v>
      </c>
      <c r="D133" s="96">
        <v>0.31732900000000003</v>
      </c>
      <c r="E133" s="203">
        <v>1.2058842096466365</v>
      </c>
      <c r="F133" s="203">
        <v>0.20960000000000001</v>
      </c>
      <c r="G133" s="203">
        <v>0.99875058151956819</v>
      </c>
    </row>
    <row r="134" spans="1:7" x14ac:dyDescent="0.2">
      <c r="A134" s="79"/>
      <c r="B134" s="202" t="s">
        <v>181</v>
      </c>
      <c r="C134" s="96">
        <v>10.754301</v>
      </c>
      <c r="D134" s="96">
        <v>8.6260000000000003E-2</v>
      </c>
      <c r="E134" s="203">
        <v>3.4891156570752486E-2</v>
      </c>
      <c r="F134" s="203">
        <v>0.14480000000000001</v>
      </c>
      <c r="G134" s="203">
        <v>0.99247863632785427</v>
      </c>
    </row>
    <row r="135" spans="1:7" x14ac:dyDescent="0.2">
      <c r="A135" s="79"/>
      <c r="B135" s="202" t="s">
        <v>182</v>
      </c>
      <c r="C135" s="96">
        <v>17.529745999999999</v>
      </c>
      <c r="D135" s="96">
        <v>0</v>
      </c>
      <c r="E135" s="203">
        <v>1.2339249524779197</v>
      </c>
      <c r="F135" s="203">
        <v>0.32369999999999999</v>
      </c>
      <c r="G135" s="203">
        <v>1</v>
      </c>
    </row>
    <row r="136" spans="1:7" x14ac:dyDescent="0.2">
      <c r="A136" s="204" t="s">
        <v>756</v>
      </c>
      <c r="B136" s="86"/>
      <c r="C136" s="208">
        <f>SUM(C125:C135)</f>
        <v>5920.9060990000007</v>
      </c>
      <c r="D136" s="208">
        <f>SUM(D125:D135)</f>
        <v>752.85482500000001</v>
      </c>
      <c r="E136" s="209">
        <v>0.22005922188498467</v>
      </c>
      <c r="F136" s="209"/>
      <c r="G136" s="210">
        <v>0.99940378314501388</v>
      </c>
    </row>
    <row r="137" spans="1:7" ht="24" x14ac:dyDescent="0.2">
      <c r="A137" s="79" t="s">
        <v>186</v>
      </c>
      <c r="B137" s="366"/>
      <c r="C137" s="192"/>
      <c r="D137" s="192"/>
      <c r="E137" s="367"/>
      <c r="F137" s="367"/>
      <c r="G137" s="367"/>
    </row>
    <row r="138" spans="1:7" x14ac:dyDescent="0.2">
      <c r="A138" s="336"/>
      <c r="B138" s="202" t="s">
        <v>172</v>
      </c>
      <c r="C138" s="96">
        <v>0</v>
      </c>
      <c r="D138" s="96">
        <v>0</v>
      </c>
      <c r="E138" s="203">
        <v>0</v>
      </c>
      <c r="F138" s="203">
        <v>0</v>
      </c>
      <c r="G138" s="203">
        <v>0</v>
      </c>
    </row>
    <row r="139" spans="1:7" x14ac:dyDescent="0.2">
      <c r="A139" s="79"/>
      <c r="B139" s="202" t="s">
        <v>173</v>
      </c>
      <c r="C139" s="96">
        <v>41460.804916000001</v>
      </c>
      <c r="D139" s="96">
        <v>11725.566626</v>
      </c>
      <c r="E139" s="203">
        <v>7.3446946222330792E-2</v>
      </c>
      <c r="F139" s="203">
        <v>0.16829999999999998</v>
      </c>
      <c r="G139" s="203">
        <v>0.99988635590931618</v>
      </c>
    </row>
    <row r="140" spans="1:7" x14ac:dyDescent="0.2">
      <c r="A140" s="79"/>
      <c r="B140" s="202" t="s">
        <v>174</v>
      </c>
      <c r="C140" s="96">
        <v>35338.873233999999</v>
      </c>
      <c r="D140" s="96">
        <v>1416.862509</v>
      </c>
      <c r="E140" s="203">
        <v>0.14046437692371616</v>
      </c>
      <c r="F140" s="203">
        <v>0.21160000000000001</v>
      </c>
      <c r="G140" s="203">
        <v>0.99992821893652784</v>
      </c>
    </row>
    <row r="141" spans="1:7" x14ac:dyDescent="0.2">
      <c r="A141" s="79"/>
      <c r="B141" s="202" t="s">
        <v>175</v>
      </c>
      <c r="C141" s="96">
        <v>23709.124024000001</v>
      </c>
      <c r="D141" s="96">
        <v>177.42982500000002</v>
      </c>
      <c r="E141" s="203">
        <v>0.22292152475350346</v>
      </c>
      <c r="F141" s="203">
        <v>0.23319999999999999</v>
      </c>
      <c r="G141" s="203">
        <v>0.999977456444619</v>
      </c>
    </row>
    <row r="142" spans="1:7" x14ac:dyDescent="0.2">
      <c r="A142" s="79"/>
      <c r="B142" s="202" t="s">
        <v>176</v>
      </c>
      <c r="C142" s="96">
        <v>19133.693103999998</v>
      </c>
      <c r="D142" s="96">
        <v>62.330131999999999</v>
      </c>
      <c r="E142" s="203">
        <v>0.30867792354029594</v>
      </c>
      <c r="F142" s="203">
        <v>0.2419</v>
      </c>
      <c r="G142" s="203">
        <v>0.99996471668194331</v>
      </c>
    </row>
    <row r="143" spans="1:7" x14ac:dyDescent="0.2">
      <c r="A143" s="79"/>
      <c r="B143" s="202" t="s">
        <v>177</v>
      </c>
      <c r="C143" s="96">
        <v>7228.0155250000007</v>
      </c>
      <c r="D143" s="96">
        <v>19.274297999999998</v>
      </c>
      <c r="E143" s="203">
        <v>0.43404239879520734</v>
      </c>
      <c r="F143" s="203">
        <v>0.2404</v>
      </c>
      <c r="G143" s="203">
        <v>0.99996520604466743</v>
      </c>
    </row>
    <row r="144" spans="1:7" x14ac:dyDescent="0.2">
      <c r="A144" s="79"/>
      <c r="B144" s="202" t="s">
        <v>178</v>
      </c>
      <c r="C144" s="96">
        <v>1613.172292</v>
      </c>
      <c r="D144" s="96">
        <v>7.0839709999999991</v>
      </c>
      <c r="E144" s="203">
        <v>0.69470662281868656</v>
      </c>
      <c r="F144" s="203">
        <v>0.24350000000000002</v>
      </c>
      <c r="G144" s="203">
        <v>0.99997675441831191</v>
      </c>
    </row>
    <row r="145" spans="1:7" x14ac:dyDescent="0.2">
      <c r="A145" s="79"/>
      <c r="B145" s="202" t="s">
        <v>179</v>
      </c>
      <c r="C145" s="96">
        <v>1132.4555730000002</v>
      </c>
      <c r="D145" s="96">
        <v>8.1177010000000003</v>
      </c>
      <c r="E145" s="203">
        <v>0.96135386584388327</v>
      </c>
      <c r="F145" s="203">
        <v>0.23519999999999999</v>
      </c>
      <c r="G145" s="203">
        <v>0.99989890250260927</v>
      </c>
    </row>
    <row r="146" spans="1:7" x14ac:dyDescent="0.2">
      <c r="A146" s="79"/>
      <c r="B146" s="202" t="s">
        <v>180</v>
      </c>
      <c r="C146" s="96">
        <v>1589.2940129999999</v>
      </c>
      <c r="D146" s="96">
        <v>1.3797919999999999</v>
      </c>
      <c r="E146" s="203">
        <v>1.3294191651875302</v>
      </c>
      <c r="F146" s="203">
        <v>0.2329</v>
      </c>
      <c r="G146" s="203">
        <v>0.99991569294179794</v>
      </c>
    </row>
    <row r="147" spans="1:7" x14ac:dyDescent="0.2">
      <c r="A147" s="79"/>
      <c r="B147" s="202" t="s">
        <v>181</v>
      </c>
      <c r="C147" s="96">
        <v>181.79767999999999</v>
      </c>
      <c r="D147" s="96">
        <v>0.156804</v>
      </c>
      <c r="E147" s="203">
        <v>0.40577091522840114</v>
      </c>
      <c r="F147" s="203">
        <v>0.23170000000000002</v>
      </c>
      <c r="G147" s="203">
        <v>0.99982353824290793</v>
      </c>
    </row>
    <row r="148" spans="1:7" x14ac:dyDescent="0.2">
      <c r="A148" s="79"/>
      <c r="B148" s="202" t="s">
        <v>182</v>
      </c>
      <c r="C148" s="96">
        <v>173.385267</v>
      </c>
      <c r="D148" s="96">
        <v>0.98568</v>
      </c>
      <c r="E148" s="203">
        <v>1.6852693602853814</v>
      </c>
      <c r="F148" s="203">
        <v>0.22120000000000001</v>
      </c>
      <c r="G148" s="203">
        <v>0.9997780004398128</v>
      </c>
    </row>
    <row r="149" spans="1:7" x14ac:dyDescent="0.2">
      <c r="A149" s="204" t="s">
        <v>187</v>
      </c>
      <c r="B149" s="86"/>
      <c r="C149" s="208">
        <f>SUM(C138:C148)</f>
        <v>131560.61562799997</v>
      </c>
      <c r="D149" s="208">
        <f>SUM(D138:D148)</f>
        <v>13419.187337999998</v>
      </c>
      <c r="E149" s="209">
        <v>0.20542537862864854</v>
      </c>
      <c r="F149" s="209"/>
      <c r="G149" s="210">
        <v>0.9999587379367556</v>
      </c>
    </row>
    <row r="150" spans="1:7" x14ac:dyDescent="0.2">
      <c r="A150" s="79" t="s">
        <v>147</v>
      </c>
      <c r="B150" s="202" t="s">
        <v>172</v>
      </c>
      <c r="C150" s="96">
        <v>0</v>
      </c>
      <c r="D150" s="96">
        <v>0</v>
      </c>
      <c r="E150" s="203">
        <v>0</v>
      </c>
      <c r="F150" s="203">
        <v>0</v>
      </c>
      <c r="G150" s="203">
        <v>0</v>
      </c>
    </row>
    <row r="151" spans="1:7" x14ac:dyDescent="0.2">
      <c r="A151" s="79"/>
      <c r="B151" s="202" t="s">
        <v>173</v>
      </c>
      <c r="C151" s="96">
        <v>878.78376300000002</v>
      </c>
      <c r="D151" s="96">
        <v>447.83558600000003</v>
      </c>
      <c r="E151" s="203">
        <v>0.21557740934273495</v>
      </c>
      <c r="F151" s="203">
        <v>0.48917939840167479</v>
      </c>
      <c r="G151" s="203">
        <v>0.99677160969033296</v>
      </c>
    </row>
    <row r="152" spans="1:7" x14ac:dyDescent="0.2">
      <c r="A152" s="79"/>
      <c r="B152" s="202" t="s">
        <v>174</v>
      </c>
      <c r="C152" s="96">
        <v>1231.2793079999999</v>
      </c>
      <c r="D152" s="96">
        <v>290.709677</v>
      </c>
      <c r="E152" s="203">
        <v>0.31606573705208407</v>
      </c>
      <c r="F152" s="203">
        <v>0.49521114139441064</v>
      </c>
      <c r="G152" s="203">
        <v>0.99804605113844946</v>
      </c>
    </row>
    <row r="153" spans="1:7" x14ac:dyDescent="0.2">
      <c r="A153" s="79"/>
      <c r="B153" s="202" t="s">
        <v>175</v>
      </c>
      <c r="C153" s="96">
        <v>925.97205499999995</v>
      </c>
      <c r="D153" s="96">
        <v>84.256932000000006</v>
      </c>
      <c r="E153" s="203">
        <v>0.4273639661836231</v>
      </c>
      <c r="F153" s="203">
        <v>0.50208766541696548</v>
      </c>
      <c r="G153" s="203">
        <v>0.9980440186259556</v>
      </c>
    </row>
    <row r="154" spans="1:7" x14ac:dyDescent="0.2">
      <c r="A154" s="79"/>
      <c r="B154" s="202" t="s">
        <v>176</v>
      </c>
      <c r="C154" s="96">
        <v>764.95988899999998</v>
      </c>
      <c r="D154" s="96">
        <v>33.524175999999997</v>
      </c>
      <c r="E154" s="203">
        <v>0.5268698827161642</v>
      </c>
      <c r="F154" s="203">
        <v>0.50074847279489187</v>
      </c>
      <c r="G154" s="203">
        <v>0.99738232503954416</v>
      </c>
    </row>
    <row r="155" spans="1:7" x14ac:dyDescent="0.2">
      <c r="A155" s="79"/>
      <c r="B155" s="202" t="s">
        <v>177</v>
      </c>
      <c r="C155" s="96">
        <v>452.86972499999996</v>
      </c>
      <c r="D155" s="96">
        <v>49.217278000000007</v>
      </c>
      <c r="E155" s="203">
        <v>0.64029538296029842</v>
      </c>
      <c r="F155" s="203">
        <v>0.498776439705922</v>
      </c>
      <c r="G155" s="203">
        <v>0.9992575201356958</v>
      </c>
    </row>
    <row r="156" spans="1:7" x14ac:dyDescent="0.2">
      <c r="A156" s="79"/>
      <c r="B156" s="202" t="s">
        <v>178</v>
      </c>
      <c r="C156" s="96">
        <v>139.399261</v>
      </c>
      <c r="D156" s="96">
        <v>3.5516329999999998</v>
      </c>
      <c r="E156" s="203">
        <v>0.7612219264203991</v>
      </c>
      <c r="F156" s="203">
        <v>0.50758131948346552</v>
      </c>
      <c r="G156" s="203">
        <v>0.99753608512492442</v>
      </c>
    </row>
    <row r="157" spans="1:7" x14ac:dyDescent="0.2">
      <c r="A157" s="79"/>
      <c r="B157" s="202" t="s">
        <v>179</v>
      </c>
      <c r="C157" s="96">
        <v>55.938493000000001</v>
      </c>
      <c r="D157" s="96">
        <v>1.7789989999999998</v>
      </c>
      <c r="E157" s="203">
        <v>0.8039508679649271</v>
      </c>
      <c r="F157" s="203">
        <v>0.49213934186428659</v>
      </c>
      <c r="G157" s="203">
        <v>0.99663646205408285</v>
      </c>
    </row>
    <row r="158" spans="1:7" x14ac:dyDescent="0.2">
      <c r="A158" s="79"/>
      <c r="B158" s="202" t="s">
        <v>180</v>
      </c>
      <c r="C158" s="96">
        <v>104.12210899999999</v>
      </c>
      <c r="D158" s="96">
        <v>1.655165</v>
      </c>
      <c r="E158" s="203">
        <v>1.1535417612411212</v>
      </c>
      <c r="F158" s="203">
        <v>0.49708216641001773</v>
      </c>
      <c r="G158" s="203">
        <v>0.99745882884408821</v>
      </c>
    </row>
    <row r="159" spans="1:7" x14ac:dyDescent="0.2">
      <c r="A159" s="79"/>
      <c r="B159" s="202" t="s">
        <v>181</v>
      </c>
      <c r="C159" s="96">
        <v>9.2753189999999996</v>
      </c>
      <c r="D159" s="96">
        <v>0.22477799999999998</v>
      </c>
      <c r="E159" s="203">
        <v>1.249121458787563E-3</v>
      </c>
      <c r="F159" s="203">
        <v>0.49907444243157567</v>
      </c>
      <c r="G159" s="203">
        <v>1</v>
      </c>
    </row>
    <row r="160" spans="1:7" x14ac:dyDescent="0.2">
      <c r="A160" s="79"/>
      <c r="B160" s="202" t="s">
        <v>182</v>
      </c>
      <c r="C160" s="96">
        <v>29.995533000000002</v>
      </c>
      <c r="D160" s="96">
        <v>3.9204999999999997E-2</v>
      </c>
      <c r="E160" s="203">
        <v>0.1178405797956649</v>
      </c>
      <c r="F160" s="203">
        <v>0.84574898485384464</v>
      </c>
      <c r="G160" s="203">
        <v>0.99872615800189546</v>
      </c>
    </row>
    <row r="161" spans="1:7" x14ac:dyDescent="0.2">
      <c r="A161" s="204" t="s">
        <v>807</v>
      </c>
      <c r="B161" s="86"/>
      <c r="C161" s="208">
        <f>SUM(C150:C160)</f>
        <v>4592.5954549999988</v>
      </c>
      <c r="D161" s="208">
        <f>SUM(D150:D160)</f>
        <v>912.79342900000006</v>
      </c>
      <c r="E161" s="209">
        <v>0.42287286372798966</v>
      </c>
      <c r="F161" s="209"/>
      <c r="G161" s="210">
        <v>0.99777175828601217</v>
      </c>
    </row>
    <row r="162" spans="1:7" x14ac:dyDescent="0.2">
      <c r="A162" s="198"/>
      <c r="B162" s="84"/>
      <c r="C162" s="15"/>
      <c r="D162" s="15"/>
      <c r="E162" s="15"/>
      <c r="F162" s="15"/>
      <c r="G162" s="15"/>
    </row>
    <row r="163" spans="1:7" x14ac:dyDescent="0.2">
      <c r="A163" s="198"/>
      <c r="B163" s="84"/>
      <c r="C163" s="15"/>
      <c r="D163" s="15"/>
      <c r="E163" s="15"/>
      <c r="F163" s="15"/>
      <c r="G163" s="15"/>
    </row>
    <row r="164" spans="1:7" x14ac:dyDescent="0.2">
      <c r="A164" s="200"/>
      <c r="B164" s="84"/>
      <c r="C164" s="15"/>
      <c r="D164" s="15"/>
      <c r="E164" s="15"/>
      <c r="F164" s="15"/>
      <c r="G164" s="15"/>
    </row>
    <row r="165" spans="1:7" ht="24.75" thickBot="1" x14ac:dyDescent="0.25">
      <c r="A165" s="769">
        <v>2016</v>
      </c>
      <c r="B165" s="201" t="s">
        <v>166</v>
      </c>
      <c r="C165" s="329" t="s">
        <v>167</v>
      </c>
      <c r="D165" s="329" t="s">
        <v>168</v>
      </c>
      <c r="E165" s="329" t="s">
        <v>169</v>
      </c>
      <c r="F165" s="329" t="s">
        <v>170</v>
      </c>
      <c r="G165" s="329" t="s">
        <v>171</v>
      </c>
    </row>
    <row r="166" spans="1:7" x14ac:dyDescent="0.2">
      <c r="A166" s="79" t="s">
        <v>734</v>
      </c>
      <c r="B166" s="89"/>
      <c r="C166" s="71"/>
      <c r="D166" s="71"/>
      <c r="E166" s="71"/>
      <c r="F166" s="71"/>
      <c r="G166" s="71"/>
    </row>
    <row r="167" spans="1:7" x14ac:dyDescent="0.2">
      <c r="A167" s="336"/>
      <c r="B167" s="202" t="s">
        <v>172</v>
      </c>
      <c r="C167" s="96">
        <v>0</v>
      </c>
      <c r="D167" s="96">
        <v>0</v>
      </c>
      <c r="E167" s="203">
        <v>0</v>
      </c>
      <c r="F167" s="203">
        <v>0</v>
      </c>
      <c r="G167" s="203">
        <v>0</v>
      </c>
    </row>
    <row r="168" spans="1:7" x14ac:dyDescent="0.2">
      <c r="A168" s="79"/>
      <c r="B168" s="202" t="s">
        <v>173</v>
      </c>
      <c r="C168" s="96">
        <v>508.60250692</v>
      </c>
      <c r="D168" s="96">
        <v>49.742920689999998</v>
      </c>
      <c r="E168" s="203">
        <v>0.23159077059757643</v>
      </c>
      <c r="F168" s="203">
        <v>0.25229984525743743</v>
      </c>
      <c r="G168" s="203">
        <v>0.95577149016330776</v>
      </c>
    </row>
    <row r="169" spans="1:7" x14ac:dyDescent="0.2">
      <c r="A169" s="79"/>
      <c r="B169" s="202" t="s">
        <v>174</v>
      </c>
      <c r="C169" s="96">
        <v>3028.92287988</v>
      </c>
      <c r="D169" s="96">
        <v>805.30004779000001</v>
      </c>
      <c r="E169" s="203">
        <v>0.37853400453350639</v>
      </c>
      <c r="F169" s="203">
        <v>0.30968831548747494</v>
      </c>
      <c r="G169" s="203">
        <v>0.81541871449216852</v>
      </c>
    </row>
    <row r="170" spans="1:7" x14ac:dyDescent="0.2">
      <c r="A170" s="79"/>
      <c r="B170" s="202" t="s">
        <v>175</v>
      </c>
      <c r="C170" s="96">
        <v>2920.2697140599989</v>
      </c>
      <c r="D170" s="96">
        <v>778.15335274999995</v>
      </c>
      <c r="E170" s="203">
        <v>0.43903962632553184</v>
      </c>
      <c r="F170" s="203">
        <v>0.27195613925463197</v>
      </c>
      <c r="G170" s="203">
        <v>0.93275489774785991</v>
      </c>
    </row>
    <row r="171" spans="1:7" x14ac:dyDescent="0.2">
      <c r="A171" s="79"/>
      <c r="B171" s="202" t="s">
        <v>176</v>
      </c>
      <c r="C171" s="96">
        <v>4492.3656666999996</v>
      </c>
      <c r="D171" s="96">
        <v>699.16013213999997</v>
      </c>
      <c r="E171" s="203">
        <v>0.5269532052046727</v>
      </c>
      <c r="F171" s="203">
        <v>0.26909939956697893</v>
      </c>
      <c r="G171" s="203">
        <v>0.93092279916868648</v>
      </c>
    </row>
    <row r="172" spans="1:7" x14ac:dyDescent="0.2">
      <c r="A172" s="79"/>
      <c r="B172" s="202" t="s">
        <v>177</v>
      </c>
      <c r="C172" s="96">
        <v>5493.9312260699999</v>
      </c>
      <c r="D172" s="96">
        <v>1155.4618516999999</v>
      </c>
      <c r="E172" s="203">
        <v>0.66654266171438381</v>
      </c>
      <c r="F172" s="203">
        <v>0.31086171224633552</v>
      </c>
      <c r="G172" s="203">
        <v>0.9532090559330042</v>
      </c>
    </row>
    <row r="173" spans="1:7" x14ac:dyDescent="0.2">
      <c r="A173" s="79"/>
      <c r="B173" s="202" t="s">
        <v>178</v>
      </c>
      <c r="C173" s="96">
        <v>5564.7558269900001</v>
      </c>
      <c r="D173" s="96">
        <v>837.91424034000011</v>
      </c>
      <c r="E173" s="203">
        <v>0.84510255396160006</v>
      </c>
      <c r="F173" s="203">
        <v>0.32075310522311351</v>
      </c>
      <c r="G173" s="203">
        <v>0.85319978062715973</v>
      </c>
    </row>
    <row r="174" spans="1:7" x14ac:dyDescent="0.2">
      <c r="A174" s="79"/>
      <c r="B174" s="202" t="s">
        <v>179</v>
      </c>
      <c r="C174" s="96">
        <v>1423.8781184600002</v>
      </c>
      <c r="D174" s="96">
        <v>162.81131857</v>
      </c>
      <c r="E174" s="203">
        <v>1.2470136900770106</v>
      </c>
      <c r="F174" s="203">
        <v>0.39055466146884216</v>
      </c>
      <c r="G174" s="203">
        <v>0.8836286859307021</v>
      </c>
    </row>
    <row r="175" spans="1:7" x14ac:dyDescent="0.2">
      <c r="A175" s="79"/>
      <c r="B175" s="202" t="s">
        <v>180</v>
      </c>
      <c r="C175" s="96">
        <v>464.06926171999999</v>
      </c>
      <c r="D175" s="96">
        <v>65.079421569999994</v>
      </c>
      <c r="E175" s="203">
        <v>1.7671634341722136</v>
      </c>
      <c r="F175" s="203">
        <v>0.44689529086684704</v>
      </c>
      <c r="G175" s="203">
        <v>0.94549287258271641</v>
      </c>
    </row>
    <row r="176" spans="1:7" x14ac:dyDescent="0.2">
      <c r="A176" s="79"/>
      <c r="B176" s="202" t="s">
        <v>181</v>
      </c>
      <c r="C176" s="96">
        <v>6.6988161899999996</v>
      </c>
      <c r="D176" s="96">
        <v>1.3077576899999999</v>
      </c>
      <c r="E176" s="203">
        <v>9.8741300011099431E-2</v>
      </c>
      <c r="F176" s="203">
        <v>0.64357391981735801</v>
      </c>
      <c r="G176" s="203">
        <v>0.91882798213546935</v>
      </c>
    </row>
    <row r="177" spans="1:7" x14ac:dyDescent="0.2">
      <c r="A177" s="79"/>
      <c r="B177" s="202" t="s">
        <v>182</v>
      </c>
      <c r="C177" s="96">
        <v>746.44025621000003</v>
      </c>
      <c r="D177" s="96">
        <v>15.613126319999999</v>
      </c>
      <c r="E177" s="203">
        <v>1.8172239158592902</v>
      </c>
      <c r="F177" s="203">
        <v>0</v>
      </c>
      <c r="G177" s="203">
        <v>0.98868600556622321</v>
      </c>
    </row>
    <row r="178" spans="1:7" x14ac:dyDescent="0.2">
      <c r="A178" s="204" t="s">
        <v>754</v>
      </c>
      <c r="B178" s="205"/>
      <c r="C178" s="206">
        <f>SUM(C167:C177)</f>
        <v>24649.9342732</v>
      </c>
      <c r="D178" s="206">
        <f>SUM(D167:D177)</f>
        <v>4570.5441695600002</v>
      </c>
      <c r="E178" s="207">
        <v>0.69903795888882214</v>
      </c>
      <c r="F178" s="207"/>
      <c r="G178" s="207">
        <v>0.90116092856152685</v>
      </c>
    </row>
    <row r="179" spans="1:7" x14ac:dyDescent="0.2">
      <c r="A179" s="79" t="s">
        <v>183</v>
      </c>
      <c r="B179" s="366"/>
      <c r="C179" s="192"/>
      <c r="D179" s="192"/>
      <c r="E179" s="367"/>
      <c r="F179" s="367"/>
      <c r="G179" s="367"/>
    </row>
    <row r="180" spans="1:7" x14ac:dyDescent="0.2">
      <c r="A180" s="336"/>
      <c r="B180" s="202" t="s">
        <v>172</v>
      </c>
      <c r="C180" s="96">
        <v>8.9764529999999993</v>
      </c>
      <c r="D180" s="96">
        <v>0</v>
      </c>
      <c r="E180" s="203">
        <v>0.15801341409719408</v>
      </c>
      <c r="F180" s="203">
        <v>0.20843249909019418</v>
      </c>
      <c r="G180" s="203">
        <v>1</v>
      </c>
    </row>
    <row r="181" spans="1:7" x14ac:dyDescent="0.2">
      <c r="A181" s="79"/>
      <c r="B181" s="202" t="s">
        <v>173</v>
      </c>
      <c r="C181" s="96">
        <v>1292.3666882004984</v>
      </c>
      <c r="D181" s="96">
        <v>270.88636965262498</v>
      </c>
      <c r="E181" s="203">
        <v>0.23922667326690014</v>
      </c>
      <c r="F181" s="203">
        <v>0.29608513312390722</v>
      </c>
      <c r="G181" s="203">
        <v>0.87705952449236868</v>
      </c>
    </row>
    <row r="182" spans="1:7" x14ac:dyDescent="0.2">
      <c r="A182" s="79"/>
      <c r="B182" s="202" t="s">
        <v>174</v>
      </c>
      <c r="C182" s="96">
        <v>4519.4824354335142</v>
      </c>
      <c r="D182" s="96">
        <v>131.95995433000002</v>
      </c>
      <c r="E182" s="203">
        <v>0.36766232863346099</v>
      </c>
      <c r="F182" s="203">
        <v>0.24150892612053537</v>
      </c>
      <c r="G182" s="203">
        <v>0.99580650525077896</v>
      </c>
    </row>
    <row r="183" spans="1:7" x14ac:dyDescent="0.2">
      <c r="A183" s="79"/>
      <c r="B183" s="202" t="s">
        <v>175</v>
      </c>
      <c r="C183" s="96">
        <v>4478.2147807547344</v>
      </c>
      <c r="D183" s="96">
        <v>233.31361489</v>
      </c>
      <c r="E183" s="203">
        <v>0.41589382726694857</v>
      </c>
      <c r="F183" s="203">
        <v>0.26771362494098511</v>
      </c>
      <c r="G183" s="203">
        <v>0.96562806871062545</v>
      </c>
    </row>
    <row r="184" spans="1:7" x14ac:dyDescent="0.2">
      <c r="A184" s="79"/>
      <c r="B184" s="202" t="s">
        <v>176</v>
      </c>
      <c r="C184" s="96">
        <v>6189.1467061451249</v>
      </c>
      <c r="D184" s="96">
        <v>579.84556558000008</v>
      </c>
      <c r="E184" s="203">
        <v>0.53799966732104609</v>
      </c>
      <c r="F184" s="203">
        <v>0.27495928299422318</v>
      </c>
      <c r="G184" s="203">
        <v>0.90570957081017411</v>
      </c>
    </row>
    <row r="185" spans="1:7" x14ac:dyDescent="0.2">
      <c r="A185" s="79"/>
      <c r="B185" s="202" t="s">
        <v>177</v>
      </c>
      <c r="C185" s="96">
        <v>7174.8345009352906</v>
      </c>
      <c r="D185" s="96">
        <v>644.43759955025507</v>
      </c>
      <c r="E185" s="203">
        <v>0.62666789161737169</v>
      </c>
      <c r="F185" s="203">
        <v>0.28239247019303709</v>
      </c>
      <c r="G185" s="203">
        <v>0.97530445498552354</v>
      </c>
    </row>
    <row r="186" spans="1:7" x14ac:dyDescent="0.2">
      <c r="A186" s="79"/>
      <c r="B186" s="202" t="s">
        <v>178</v>
      </c>
      <c r="C186" s="96">
        <v>4526.009819120156</v>
      </c>
      <c r="D186" s="96">
        <v>585.03932242550002</v>
      </c>
      <c r="E186" s="203">
        <v>0.80614592396117468</v>
      </c>
      <c r="F186" s="203">
        <v>0.33104683484918701</v>
      </c>
      <c r="G186" s="203">
        <v>0.96335381780064289</v>
      </c>
    </row>
    <row r="187" spans="1:7" x14ac:dyDescent="0.2">
      <c r="A187" s="79"/>
      <c r="B187" s="202" t="s">
        <v>179</v>
      </c>
      <c r="C187" s="96">
        <v>2746.0493705574249</v>
      </c>
      <c r="D187" s="96">
        <v>223.00120984000003</v>
      </c>
      <c r="E187" s="203">
        <v>0.96791091064815793</v>
      </c>
      <c r="F187" s="203">
        <v>0.31525197842822178</v>
      </c>
      <c r="G187" s="203">
        <v>0.98408514016999016</v>
      </c>
    </row>
    <row r="188" spans="1:7" x14ac:dyDescent="0.2">
      <c r="A188" s="79"/>
      <c r="B188" s="202" t="s">
        <v>180</v>
      </c>
      <c r="C188" s="96">
        <v>623.97168369138501</v>
      </c>
      <c r="D188" s="96">
        <v>83.421689999999998</v>
      </c>
      <c r="E188" s="203">
        <v>1.3882846232058506</v>
      </c>
      <c r="F188" s="203">
        <v>0.36263647450544578</v>
      </c>
      <c r="G188" s="203">
        <v>0.93680574984205012</v>
      </c>
    </row>
    <row r="189" spans="1:7" x14ac:dyDescent="0.2">
      <c r="A189" s="79"/>
      <c r="B189" s="202" t="s">
        <v>181</v>
      </c>
      <c r="C189" s="96">
        <v>68.983615493894987</v>
      </c>
      <c r="D189" s="96">
        <v>0.41163877226999995</v>
      </c>
      <c r="E189" s="203">
        <v>0.698064727796055</v>
      </c>
      <c r="F189" s="203">
        <v>0.15564434644824457</v>
      </c>
      <c r="G189" s="203">
        <v>0.99793025675014058</v>
      </c>
    </row>
    <row r="190" spans="1:7" x14ac:dyDescent="0.2">
      <c r="A190" s="79"/>
      <c r="B190" s="202" t="s">
        <v>182</v>
      </c>
      <c r="C190" s="96">
        <v>547.85708327000009</v>
      </c>
      <c r="D190" s="96">
        <v>118.78812798</v>
      </c>
      <c r="E190" s="203">
        <v>1.0753569261316196</v>
      </c>
      <c r="F190" s="203">
        <v>8.9179777385500467E-2</v>
      </c>
      <c r="G190" s="203">
        <v>0.82314263096668916</v>
      </c>
    </row>
    <row r="191" spans="1:7" x14ac:dyDescent="0.2">
      <c r="A191" s="204" t="s">
        <v>184</v>
      </c>
      <c r="B191" s="205"/>
      <c r="C191" s="206">
        <f>SUM(C180:C190)</f>
        <v>32175.893136602026</v>
      </c>
      <c r="D191" s="206">
        <f>SUM(D180:D190)</f>
        <v>2871.1050930206507</v>
      </c>
      <c r="E191" s="207">
        <v>0.60513603293088813</v>
      </c>
      <c r="F191" s="207"/>
      <c r="G191" s="207">
        <v>0.95369848053549422</v>
      </c>
    </row>
    <row r="192" spans="1:7" x14ac:dyDescent="0.2">
      <c r="A192" s="79" t="s">
        <v>74</v>
      </c>
      <c r="B192" s="366"/>
      <c r="C192" s="192"/>
      <c r="D192" s="192"/>
      <c r="E192" s="367"/>
      <c r="F192" s="367"/>
      <c r="G192" s="367"/>
    </row>
    <row r="193" spans="1:7" x14ac:dyDescent="0.2">
      <c r="A193" s="336"/>
      <c r="B193" s="202" t="s">
        <v>172</v>
      </c>
      <c r="C193" s="96">
        <v>0</v>
      </c>
      <c r="D193" s="96">
        <v>0</v>
      </c>
      <c r="E193" s="203">
        <v>0</v>
      </c>
      <c r="F193" s="203">
        <v>0</v>
      </c>
      <c r="G193" s="203">
        <v>0</v>
      </c>
    </row>
    <row r="194" spans="1:7" x14ac:dyDescent="0.2">
      <c r="A194" s="79"/>
      <c r="B194" s="202" t="s">
        <v>173</v>
      </c>
      <c r="C194" s="96">
        <v>9.6795695516100011</v>
      </c>
      <c r="D194" s="96">
        <v>0</v>
      </c>
      <c r="E194" s="203">
        <v>0.13817296635005125</v>
      </c>
      <c r="F194" s="203">
        <v>0</v>
      </c>
      <c r="G194" s="203">
        <v>1</v>
      </c>
    </row>
    <row r="195" spans="1:7" x14ac:dyDescent="0.2">
      <c r="A195" s="79"/>
      <c r="B195" s="202" t="s">
        <v>174</v>
      </c>
      <c r="C195" s="96">
        <v>140.50654062705001</v>
      </c>
      <c r="D195" s="96">
        <v>98.528531389999998</v>
      </c>
      <c r="E195" s="203">
        <v>0.47730687646551129</v>
      </c>
      <c r="F195" s="203">
        <v>0.25489928142361817</v>
      </c>
      <c r="G195" s="203">
        <v>0.64460050955954362</v>
      </c>
    </row>
    <row r="196" spans="1:7" x14ac:dyDescent="0.2">
      <c r="A196" s="79"/>
      <c r="B196" s="202" t="s">
        <v>175</v>
      </c>
      <c r="C196" s="96">
        <v>1460.6017306441306</v>
      </c>
      <c r="D196" s="96">
        <v>963.2238807</v>
      </c>
      <c r="E196" s="203">
        <v>0.42325157118797213</v>
      </c>
      <c r="F196" s="203">
        <v>0.12729208794749336</v>
      </c>
      <c r="G196" s="203">
        <v>0.88754005485744347</v>
      </c>
    </row>
    <row r="197" spans="1:7" x14ac:dyDescent="0.2">
      <c r="A197" s="79"/>
      <c r="B197" s="202" t="s">
        <v>176</v>
      </c>
      <c r="C197" s="96">
        <v>1848.275679950518</v>
      </c>
      <c r="D197" s="96">
        <v>347.82047100949995</v>
      </c>
      <c r="E197" s="203">
        <v>0.6094744507541362</v>
      </c>
      <c r="F197" s="203">
        <v>5.5182557273047182E-2</v>
      </c>
      <c r="G197" s="203">
        <v>0.88812241850255869</v>
      </c>
    </row>
    <row r="198" spans="1:7" x14ac:dyDescent="0.2">
      <c r="A198" s="79"/>
      <c r="B198" s="202" t="s">
        <v>177</v>
      </c>
      <c r="C198" s="96">
        <v>3440.8170037539148</v>
      </c>
      <c r="D198" s="96">
        <v>863.50129737939005</v>
      </c>
      <c r="E198" s="203">
        <v>0.80299172542576769</v>
      </c>
      <c r="F198" s="203">
        <v>7.6255316812568391E-2</v>
      </c>
      <c r="G198" s="203">
        <v>0.76797216854914274</v>
      </c>
    </row>
    <row r="199" spans="1:7" x14ac:dyDescent="0.2">
      <c r="A199" s="79"/>
      <c r="B199" s="202" t="s">
        <v>178</v>
      </c>
      <c r="C199" s="96">
        <v>1117.0853648116126</v>
      </c>
      <c r="D199" s="96">
        <v>408.32991959000003</v>
      </c>
      <c r="E199" s="203">
        <v>1.2001133758699694</v>
      </c>
      <c r="F199" s="203">
        <v>0.15598602114787835</v>
      </c>
      <c r="G199" s="203">
        <v>0.76250437352968359</v>
      </c>
    </row>
    <row r="200" spans="1:7" x14ac:dyDescent="0.2">
      <c r="A200" s="79"/>
      <c r="B200" s="202" t="s">
        <v>179</v>
      </c>
      <c r="C200" s="96">
        <v>615.04830802697268</v>
      </c>
      <c r="D200" s="96">
        <v>37.521473400000005</v>
      </c>
      <c r="E200" s="203">
        <v>1.0586977411204357</v>
      </c>
      <c r="F200" s="203">
        <v>2.3572290100769975E-2</v>
      </c>
      <c r="G200" s="203">
        <v>0.98530517443365584</v>
      </c>
    </row>
    <row r="201" spans="1:7" x14ac:dyDescent="0.2">
      <c r="A201" s="79"/>
      <c r="B201" s="202" t="s">
        <v>180</v>
      </c>
      <c r="C201" s="96">
        <v>140.74805287826999</v>
      </c>
      <c r="D201" s="96">
        <v>56.907179999999997</v>
      </c>
      <c r="E201" s="203">
        <v>1.155500847709628</v>
      </c>
      <c r="F201" s="203">
        <v>8.6857035686429621E-2</v>
      </c>
      <c r="G201" s="203">
        <v>0.38207635019589065</v>
      </c>
    </row>
    <row r="202" spans="1:7" x14ac:dyDescent="0.2">
      <c r="A202" s="79"/>
      <c r="B202" s="202" t="s">
        <v>181</v>
      </c>
      <c r="C202" s="96">
        <v>41.348864849507663</v>
      </c>
      <c r="D202" s="96">
        <v>0</v>
      </c>
      <c r="E202" s="203">
        <v>0</v>
      </c>
      <c r="F202" s="203">
        <v>0</v>
      </c>
      <c r="G202" s="203">
        <v>0</v>
      </c>
    </row>
    <row r="203" spans="1:7" x14ac:dyDescent="0.2">
      <c r="A203" s="79"/>
      <c r="B203" s="202" t="s">
        <v>182</v>
      </c>
      <c r="C203" s="96">
        <v>374.19409467999992</v>
      </c>
      <c r="D203" s="96">
        <v>0</v>
      </c>
      <c r="E203" s="203">
        <v>0</v>
      </c>
      <c r="F203" s="203">
        <v>0</v>
      </c>
      <c r="G203" s="203">
        <v>0</v>
      </c>
    </row>
    <row r="204" spans="1:7" x14ac:dyDescent="0.2">
      <c r="A204" s="204" t="s">
        <v>185</v>
      </c>
      <c r="B204" s="205"/>
      <c r="C204" s="206">
        <f>SUM(C193:C203)</f>
        <v>9188.3052097735872</v>
      </c>
      <c r="D204" s="206">
        <f>SUM(D193:D203)</f>
        <v>2775.8327534688901</v>
      </c>
      <c r="E204" s="207">
        <v>0.73844257155882065</v>
      </c>
      <c r="F204" s="207"/>
      <c r="G204" s="207">
        <v>0.81254994351744403</v>
      </c>
    </row>
    <row r="205" spans="1:7" x14ac:dyDescent="0.2">
      <c r="A205" s="416" t="s">
        <v>755</v>
      </c>
      <c r="B205" s="366"/>
      <c r="C205" s="192"/>
      <c r="D205" s="192"/>
      <c r="E205" s="367"/>
      <c r="F205" s="367"/>
      <c r="G205" s="367"/>
    </row>
    <row r="206" spans="1:7" x14ac:dyDescent="0.2">
      <c r="A206" s="415"/>
      <c r="B206" s="202" t="s">
        <v>172</v>
      </c>
      <c r="C206" s="96">
        <v>0</v>
      </c>
      <c r="D206" s="96">
        <v>0</v>
      </c>
      <c r="E206" s="203">
        <v>0</v>
      </c>
      <c r="F206" s="203">
        <v>0</v>
      </c>
      <c r="G206" s="203">
        <v>0</v>
      </c>
    </row>
    <row r="207" spans="1:7" x14ac:dyDescent="0.2">
      <c r="A207" s="79"/>
      <c r="B207" s="202" t="s">
        <v>173</v>
      </c>
      <c r="C207" s="96">
        <v>1779.6147873657858</v>
      </c>
      <c r="D207" s="96">
        <v>570.7819279353879</v>
      </c>
      <c r="E207" s="203">
        <v>7.1726372854279588E-2</v>
      </c>
      <c r="F207" s="203">
        <v>0.16719164695696603</v>
      </c>
      <c r="G207" s="203">
        <v>0.99945568911006732</v>
      </c>
    </row>
    <row r="208" spans="1:7" x14ac:dyDescent="0.2">
      <c r="A208" s="79"/>
      <c r="B208" s="202" t="s">
        <v>174</v>
      </c>
      <c r="C208" s="96">
        <v>1545.20331090679</v>
      </c>
      <c r="D208" s="96">
        <v>129.453841450347</v>
      </c>
      <c r="E208" s="203">
        <v>0.13507507386841935</v>
      </c>
      <c r="F208" s="203">
        <v>0.21526286443721515</v>
      </c>
      <c r="G208" s="203">
        <v>0.99968387944023696</v>
      </c>
    </row>
    <row r="209" spans="1:7" x14ac:dyDescent="0.2">
      <c r="A209" s="79"/>
      <c r="B209" s="202" t="s">
        <v>175</v>
      </c>
      <c r="C209" s="96">
        <v>769.56911073675599</v>
      </c>
      <c r="D209" s="96">
        <v>15.676783214159</v>
      </c>
      <c r="E209" s="203">
        <v>0.21562003111069877</v>
      </c>
      <c r="F209" s="203">
        <v>0.23987518944175532</v>
      </c>
      <c r="G209" s="203">
        <v>0.99992691249162302</v>
      </c>
    </row>
    <row r="210" spans="1:7" x14ac:dyDescent="0.2">
      <c r="A210" s="79"/>
      <c r="B210" s="202" t="s">
        <v>176</v>
      </c>
      <c r="C210" s="96">
        <v>735.75436030588105</v>
      </c>
      <c r="D210" s="96">
        <v>6.7939215817350007</v>
      </c>
      <c r="E210" s="203">
        <v>0.30373677600304766</v>
      </c>
      <c r="F210" s="203">
        <v>0.24357811385424635</v>
      </c>
      <c r="G210" s="203">
        <v>0.99971262253943127</v>
      </c>
    </row>
    <row r="211" spans="1:7" x14ac:dyDescent="0.2">
      <c r="A211" s="79"/>
      <c r="B211" s="202" t="s">
        <v>177</v>
      </c>
      <c r="C211" s="96">
        <v>391.474390837822</v>
      </c>
      <c r="D211" s="96">
        <v>6.0417244081470001</v>
      </c>
      <c r="E211" s="203">
        <v>0.40746312595239259</v>
      </c>
      <c r="F211" s="203">
        <v>0.22997286062671818</v>
      </c>
      <c r="G211" s="203">
        <v>0.9999521064405883</v>
      </c>
    </row>
    <row r="212" spans="1:7" x14ac:dyDescent="0.2">
      <c r="A212" s="79"/>
      <c r="B212" s="202" t="s">
        <v>178</v>
      </c>
      <c r="C212" s="96">
        <v>92.181682247330997</v>
      </c>
      <c r="D212" s="96">
        <v>0.94871778436999998</v>
      </c>
      <c r="E212" s="203">
        <v>0.55642150252843658</v>
      </c>
      <c r="F212" s="203">
        <v>0.21243530474795222</v>
      </c>
      <c r="G212" s="203">
        <v>0.99911395015328663</v>
      </c>
    </row>
    <row r="213" spans="1:7" x14ac:dyDescent="0.2">
      <c r="A213" s="79"/>
      <c r="B213" s="202" t="s">
        <v>179</v>
      </c>
      <c r="C213" s="96">
        <v>75.280267518692014</v>
      </c>
      <c r="D213" s="96">
        <v>0.59024221365999996</v>
      </c>
      <c r="E213" s="203">
        <v>0.93994850320162648</v>
      </c>
      <c r="F213" s="203">
        <v>0.2324003487697385</v>
      </c>
      <c r="G213" s="203">
        <v>0.99920361312779893</v>
      </c>
    </row>
    <row r="214" spans="1:7" x14ac:dyDescent="0.2">
      <c r="A214" s="79"/>
      <c r="B214" s="202" t="s">
        <v>180</v>
      </c>
      <c r="C214" s="96">
        <v>151.60256365950002</v>
      </c>
      <c r="D214" s="96">
        <v>1.0309378617489999</v>
      </c>
      <c r="E214" s="203">
        <v>1.1690842248493711</v>
      </c>
      <c r="F214" s="203">
        <v>0.22223305210853145</v>
      </c>
      <c r="G214" s="203">
        <v>0.99951459091469341</v>
      </c>
    </row>
    <row r="215" spans="1:7" x14ac:dyDescent="0.2">
      <c r="A215" s="79"/>
      <c r="B215" s="202" t="s">
        <v>181</v>
      </c>
      <c r="C215" s="96">
        <v>7.7369912654000004</v>
      </c>
      <c r="D215" s="96">
        <v>0</v>
      </c>
      <c r="E215" s="203">
        <v>0.11700163493146308</v>
      </c>
      <c r="F215" s="203">
        <v>0.13130450894386447</v>
      </c>
      <c r="G215" s="203">
        <v>1</v>
      </c>
    </row>
    <row r="216" spans="1:7" x14ac:dyDescent="0.2">
      <c r="A216" s="79"/>
      <c r="B216" s="202" t="s">
        <v>182</v>
      </c>
      <c r="C216" s="96">
        <v>13.154860810000001</v>
      </c>
      <c r="D216" s="96">
        <v>7.0480050080000004E-3</v>
      </c>
      <c r="E216" s="203">
        <v>0.65876265073534157</v>
      </c>
      <c r="F216" s="203">
        <v>0.52774241661681598</v>
      </c>
      <c r="G216" s="203">
        <v>1</v>
      </c>
    </row>
    <row r="217" spans="1:7" x14ac:dyDescent="0.2">
      <c r="A217" s="204" t="s">
        <v>756</v>
      </c>
      <c r="B217" s="86"/>
      <c r="C217" s="208">
        <f>SUM(C206:C216)</f>
        <v>5561.5723256539595</v>
      </c>
      <c r="D217" s="208">
        <f>SUM(D206:D216)</f>
        <v>731.32514445456286</v>
      </c>
      <c r="E217" s="209">
        <v>0.21471339925249922</v>
      </c>
      <c r="F217" s="209"/>
      <c r="G217" s="210">
        <v>0.99964776130629862</v>
      </c>
    </row>
    <row r="218" spans="1:7" ht="24" x14ac:dyDescent="0.2">
      <c r="A218" s="79" t="s">
        <v>186</v>
      </c>
      <c r="B218" s="366"/>
      <c r="C218" s="192"/>
      <c r="D218" s="192"/>
      <c r="E218" s="367"/>
      <c r="F218" s="367"/>
      <c r="G218" s="367"/>
    </row>
    <row r="219" spans="1:7" x14ac:dyDescent="0.2">
      <c r="A219" s="336"/>
      <c r="B219" s="202" t="s">
        <v>172</v>
      </c>
      <c r="C219" s="96">
        <v>0</v>
      </c>
      <c r="D219" s="96">
        <v>0</v>
      </c>
      <c r="E219" s="203">
        <v>0</v>
      </c>
      <c r="F219" s="203">
        <v>0</v>
      </c>
      <c r="G219" s="203">
        <v>0</v>
      </c>
    </row>
    <row r="220" spans="1:7" x14ac:dyDescent="0.2">
      <c r="A220" s="79"/>
      <c r="B220" s="202" t="s">
        <v>173</v>
      </c>
      <c r="C220" s="96">
        <v>37907.303700378492</v>
      </c>
      <c r="D220" s="96">
        <v>11046.698445915037</v>
      </c>
      <c r="E220" s="203">
        <v>7.071823575115864E-2</v>
      </c>
      <c r="F220" s="203">
        <v>0.16203691307002821</v>
      </c>
      <c r="G220" s="203">
        <v>0.99994037792803026</v>
      </c>
    </row>
    <row r="221" spans="1:7" x14ac:dyDescent="0.2">
      <c r="A221" s="79"/>
      <c r="B221" s="202" t="s">
        <v>174</v>
      </c>
      <c r="C221" s="96">
        <v>33392.920376401067</v>
      </c>
      <c r="D221" s="96">
        <v>1807.2190805655432</v>
      </c>
      <c r="E221" s="203">
        <v>0.13093019010371054</v>
      </c>
      <c r="F221" s="203">
        <v>0.19932418342382965</v>
      </c>
      <c r="G221" s="203">
        <v>0.99995874295681297</v>
      </c>
    </row>
    <row r="222" spans="1:7" x14ac:dyDescent="0.2">
      <c r="A222" s="79"/>
      <c r="B222" s="202" t="s">
        <v>175</v>
      </c>
      <c r="C222" s="96">
        <v>22701.684406333607</v>
      </c>
      <c r="D222" s="96">
        <v>267.19159227775503</v>
      </c>
      <c r="E222" s="203">
        <v>0.20759213077405991</v>
      </c>
      <c r="F222" s="203">
        <v>0.21900532194531785</v>
      </c>
      <c r="G222" s="203">
        <v>0.99998335186494869</v>
      </c>
    </row>
    <row r="223" spans="1:7" x14ac:dyDescent="0.2">
      <c r="A223" s="79"/>
      <c r="B223" s="202" t="s">
        <v>176</v>
      </c>
      <c r="C223" s="96">
        <v>20562.687941025746</v>
      </c>
      <c r="D223" s="96">
        <v>85.518704057882005</v>
      </c>
      <c r="E223" s="203">
        <v>0.29583703690256091</v>
      </c>
      <c r="F223" s="203">
        <v>0.23196598515454162</v>
      </c>
      <c r="G223" s="203">
        <v>0.99997136886261628</v>
      </c>
    </row>
    <row r="224" spans="1:7" x14ac:dyDescent="0.2">
      <c r="A224" s="79"/>
      <c r="B224" s="202" t="s">
        <v>177</v>
      </c>
      <c r="C224" s="96">
        <v>8289.7231052903117</v>
      </c>
      <c r="D224" s="96">
        <v>27.374211008190002</v>
      </c>
      <c r="E224" s="203">
        <v>0.41900836552407822</v>
      </c>
      <c r="F224" s="203">
        <v>0.23423819698674372</v>
      </c>
      <c r="G224" s="203">
        <v>0.99996439995765973</v>
      </c>
    </row>
    <row r="225" spans="1:7" x14ac:dyDescent="0.2">
      <c r="A225" s="79"/>
      <c r="B225" s="202" t="s">
        <v>178</v>
      </c>
      <c r="C225" s="96">
        <v>1968.9287908910298</v>
      </c>
      <c r="D225" s="96">
        <v>5.8576862653200008</v>
      </c>
      <c r="E225" s="203">
        <v>0.59040606305901044</v>
      </c>
      <c r="F225" s="203">
        <v>0.22312121367103793</v>
      </c>
      <c r="G225" s="203">
        <v>0.99992750390372542</v>
      </c>
    </row>
    <row r="226" spans="1:7" x14ac:dyDescent="0.2">
      <c r="A226" s="79"/>
      <c r="B226" s="202" t="s">
        <v>179</v>
      </c>
      <c r="C226" s="96">
        <v>1211.3643192763423</v>
      </c>
      <c r="D226" s="96">
        <v>11.084954367762</v>
      </c>
      <c r="E226" s="203">
        <v>0.86525240316133889</v>
      </c>
      <c r="F226" s="203">
        <v>0.21482571299042014</v>
      </c>
      <c r="G226" s="203">
        <v>0.99995831320601625</v>
      </c>
    </row>
    <row r="227" spans="1:7" x14ac:dyDescent="0.2">
      <c r="A227" s="79"/>
      <c r="B227" s="202" t="s">
        <v>180</v>
      </c>
      <c r="C227" s="96">
        <v>1625.5758071012638</v>
      </c>
      <c r="D227" s="96">
        <v>4.7454517134600005</v>
      </c>
      <c r="E227" s="203">
        <v>1.2681647216997329</v>
      </c>
      <c r="F227" s="203">
        <v>0.22345163670115029</v>
      </c>
      <c r="G227" s="203">
        <v>0.99989558636696962</v>
      </c>
    </row>
    <row r="228" spans="1:7" x14ac:dyDescent="0.2">
      <c r="A228" s="79"/>
      <c r="B228" s="202" t="s">
        <v>181</v>
      </c>
      <c r="C228" s="96">
        <v>186.15536439201352</v>
      </c>
      <c r="D228" s="96">
        <v>0.2394056772470001</v>
      </c>
      <c r="E228" s="203">
        <v>0.34544489441926796</v>
      </c>
      <c r="F228" s="203">
        <v>0.2437809582494965</v>
      </c>
      <c r="G228" s="203">
        <v>1</v>
      </c>
    </row>
    <row r="229" spans="1:7" x14ac:dyDescent="0.2">
      <c r="A229" s="79"/>
      <c r="B229" s="202" t="s">
        <v>182</v>
      </c>
      <c r="C229" s="96">
        <v>161.08930387152498</v>
      </c>
      <c r="D229" s="96">
        <v>4.6699173604359991</v>
      </c>
      <c r="E229" s="203">
        <v>1.4898649267444488</v>
      </c>
      <c r="F229" s="203">
        <v>0.26421828539620268</v>
      </c>
      <c r="G229" s="203">
        <v>0.99988051534485656</v>
      </c>
    </row>
    <row r="230" spans="1:7" x14ac:dyDescent="0.2">
      <c r="A230" s="204" t="s">
        <v>187</v>
      </c>
      <c r="B230" s="86"/>
      <c r="C230" s="208">
        <f>SUM(C219:C229)</f>
        <v>128007.4331149614</v>
      </c>
      <c r="D230" s="208">
        <f>SUM(D219:D229)</f>
        <v>13260.59944920863</v>
      </c>
      <c r="E230" s="209">
        <v>0.20232143134345756</v>
      </c>
      <c r="F230" s="209"/>
      <c r="G230" s="210">
        <v>0.9999587379367556</v>
      </c>
    </row>
    <row r="231" spans="1:7" x14ac:dyDescent="0.2">
      <c r="A231" s="79" t="s">
        <v>147</v>
      </c>
      <c r="B231" s="202" t="s">
        <v>172</v>
      </c>
      <c r="C231" s="96">
        <v>0</v>
      </c>
      <c r="D231" s="96">
        <v>0</v>
      </c>
      <c r="E231" s="203">
        <v>0</v>
      </c>
      <c r="F231" s="203">
        <v>0</v>
      </c>
      <c r="G231" s="203">
        <v>0</v>
      </c>
    </row>
    <row r="232" spans="1:7" x14ac:dyDescent="0.2">
      <c r="A232" s="79"/>
      <c r="B232" s="202" t="s">
        <v>173</v>
      </c>
      <c r="C232" s="96">
        <v>702.63676980736795</v>
      </c>
      <c r="D232" s="96">
        <v>363.68530286028397</v>
      </c>
      <c r="E232" s="203">
        <v>0.21442629293041005</v>
      </c>
      <c r="F232" s="203">
        <v>0.48354596937172284</v>
      </c>
      <c r="G232" s="203">
        <v>0.99826449291035202</v>
      </c>
    </row>
    <row r="233" spans="1:7" x14ac:dyDescent="0.2">
      <c r="A233" s="79"/>
      <c r="B233" s="202" t="s">
        <v>174</v>
      </c>
      <c r="C233" s="96">
        <v>1202.3192139043788</v>
      </c>
      <c r="D233" s="96">
        <v>285.54324535932199</v>
      </c>
      <c r="E233" s="203">
        <v>0.31259225886220487</v>
      </c>
      <c r="F233" s="203">
        <v>0.49260814649970841</v>
      </c>
      <c r="G233" s="203">
        <v>0.9984964004224719</v>
      </c>
    </row>
    <row r="234" spans="1:7" x14ac:dyDescent="0.2">
      <c r="A234" s="79"/>
      <c r="B234" s="202" t="s">
        <v>175</v>
      </c>
      <c r="C234" s="96">
        <v>952.77548797156498</v>
      </c>
      <c r="D234" s="96">
        <v>90.390450049395</v>
      </c>
      <c r="E234" s="203">
        <v>0.43039942018244931</v>
      </c>
      <c r="F234" s="203">
        <v>0.50373743081252986</v>
      </c>
      <c r="G234" s="203">
        <v>0.99901585666920456</v>
      </c>
    </row>
    <row r="235" spans="1:7" x14ac:dyDescent="0.2">
      <c r="A235" s="79"/>
      <c r="B235" s="202" t="s">
        <v>176</v>
      </c>
      <c r="C235" s="96">
        <v>1022.4087684410189</v>
      </c>
      <c r="D235" s="96">
        <v>55.124127132607001</v>
      </c>
      <c r="E235" s="203">
        <v>0.53195212277773019</v>
      </c>
      <c r="F235" s="203">
        <v>0.50320869131022394</v>
      </c>
      <c r="G235" s="203">
        <v>0.99915847814881198</v>
      </c>
    </row>
    <row r="236" spans="1:7" x14ac:dyDescent="0.2">
      <c r="A236" s="79"/>
      <c r="B236" s="202" t="s">
        <v>177</v>
      </c>
      <c r="C236" s="96">
        <v>433.631767039289</v>
      </c>
      <c r="D236" s="96">
        <v>20.218583217231</v>
      </c>
      <c r="E236" s="203">
        <v>0.65266551377896798</v>
      </c>
      <c r="F236" s="203">
        <v>0.50408971456278517</v>
      </c>
      <c r="G236" s="203">
        <v>0.99940048004710014</v>
      </c>
    </row>
    <row r="237" spans="1:7" x14ac:dyDescent="0.2">
      <c r="A237" s="79"/>
      <c r="B237" s="202" t="s">
        <v>178</v>
      </c>
      <c r="C237" s="96">
        <v>178.04938789251798</v>
      </c>
      <c r="D237" s="96">
        <v>3.902694020802</v>
      </c>
      <c r="E237" s="203">
        <v>0.74657172340653943</v>
      </c>
      <c r="F237" s="203">
        <v>0.49815128704924472</v>
      </c>
      <c r="G237" s="203">
        <v>0.9992826686009193</v>
      </c>
    </row>
    <row r="238" spans="1:7" x14ac:dyDescent="0.2">
      <c r="A238" s="79"/>
      <c r="B238" s="202" t="s">
        <v>179</v>
      </c>
      <c r="C238" s="96">
        <v>59.441548461103999</v>
      </c>
      <c r="D238" s="96">
        <v>1.5095639342</v>
      </c>
      <c r="E238" s="203">
        <v>0.82505694372796456</v>
      </c>
      <c r="F238" s="203">
        <v>0.50345980972164717</v>
      </c>
      <c r="G238" s="203">
        <v>0.99717396279629178</v>
      </c>
    </row>
    <row r="239" spans="1:7" x14ac:dyDescent="0.2">
      <c r="A239" s="79"/>
      <c r="B239" s="202" t="s">
        <v>180</v>
      </c>
      <c r="C239" s="96">
        <v>72.219556932000003</v>
      </c>
      <c r="D239" s="96">
        <v>2.4415072200000001</v>
      </c>
      <c r="E239" s="203">
        <v>1.1122311855690972</v>
      </c>
      <c r="F239" s="203">
        <v>0.49390285955840613</v>
      </c>
      <c r="G239" s="203">
        <v>0.99385866061806882</v>
      </c>
    </row>
    <row r="240" spans="1:7" x14ac:dyDescent="0.2">
      <c r="A240" s="79"/>
      <c r="B240" s="202" t="s">
        <v>181</v>
      </c>
      <c r="C240" s="96">
        <v>7.8519054399999986</v>
      </c>
      <c r="D240" s="96">
        <v>0.13826966999999998</v>
      </c>
      <c r="E240" s="203">
        <v>1.848109180744286E-3</v>
      </c>
      <c r="F240" s="203">
        <v>0.50595117011080981</v>
      </c>
      <c r="G240" s="203">
        <v>0.99755445821531108</v>
      </c>
    </row>
    <row r="241" spans="1:7" x14ac:dyDescent="0.2">
      <c r="A241" s="79"/>
      <c r="B241" s="202" t="s">
        <v>182</v>
      </c>
      <c r="C241" s="96">
        <v>28.282117769999999</v>
      </c>
      <c r="D241" s="96">
        <v>0</v>
      </c>
      <c r="E241" s="203">
        <v>6.62045835054169E-2</v>
      </c>
      <c r="F241" s="203">
        <v>0.88220373696971599</v>
      </c>
      <c r="G241" s="203">
        <v>1</v>
      </c>
    </row>
    <row r="242" spans="1:7" x14ac:dyDescent="0.2">
      <c r="A242" s="204" t="s">
        <v>188</v>
      </c>
      <c r="B242" s="86"/>
      <c r="C242" s="208">
        <f>SUM(C231:C241)</f>
        <v>4659.6165236592415</v>
      </c>
      <c r="D242" s="208">
        <f>SUM(D231:D241)</f>
        <v>822.95374346384074</v>
      </c>
      <c r="E242" s="209">
        <v>0.4351524551254895</v>
      </c>
      <c r="F242" s="209"/>
      <c r="G242" s="210">
        <v>0.99874412675784507</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K37"/>
  <sheetViews>
    <sheetView showGridLines="0" zoomScaleNormal="100" workbookViewId="0"/>
  </sheetViews>
  <sheetFormatPr baseColWidth="10" defaultColWidth="11" defaultRowHeight="12" x14ac:dyDescent="0.2"/>
  <cols>
    <col min="1" max="1" width="12.5" style="212" customWidth="1"/>
    <col min="2" max="3" width="10.125" style="212" customWidth="1"/>
    <col min="4" max="4" width="3.75" style="212" customWidth="1"/>
    <col min="5" max="5" width="12.5" style="212" customWidth="1"/>
    <col min="6" max="7" width="10.125" style="212" customWidth="1"/>
    <col min="8" max="8" width="3.75" style="212" customWidth="1"/>
    <col min="9" max="9" width="12.5" style="212" customWidth="1"/>
    <col min="10" max="11" width="10.125" style="212" customWidth="1"/>
    <col min="12" max="16384" width="11" style="212"/>
  </cols>
  <sheetData>
    <row r="1" spans="1:11" ht="21" x14ac:dyDescent="0.2">
      <c r="A1" s="773" t="s">
        <v>808</v>
      </c>
      <c r="C1" s="213"/>
      <c r="F1" s="17"/>
    </row>
    <row r="2" spans="1:11" x14ac:dyDescent="0.2">
      <c r="A2" s="211"/>
      <c r="C2" s="213"/>
      <c r="F2" s="336"/>
    </row>
    <row r="3" spans="1:11" ht="12.75" x14ac:dyDescent="0.2">
      <c r="A3" s="565" t="s">
        <v>186</v>
      </c>
      <c r="B3"/>
      <c r="C3"/>
      <c r="D3"/>
      <c r="E3" s="565" t="s">
        <v>147</v>
      </c>
      <c r="F3"/>
      <c r="G3"/>
      <c r="I3" s="565" t="s">
        <v>51</v>
      </c>
      <c r="J3"/>
      <c r="K3"/>
    </row>
    <row r="4" spans="1:11" ht="12.75" x14ac:dyDescent="0.2">
      <c r="A4"/>
      <c r="B4"/>
      <c r="C4"/>
      <c r="D4"/>
      <c r="E4"/>
      <c r="F4"/>
      <c r="G4"/>
      <c r="I4"/>
      <c r="J4"/>
      <c r="K4"/>
    </row>
    <row r="5" spans="1:11" ht="13.5" thickBot="1" x14ac:dyDescent="0.25">
      <c r="A5" s="555" t="s">
        <v>876</v>
      </c>
      <c r="B5" s="566" t="s">
        <v>875</v>
      </c>
      <c r="C5" s="566" t="s">
        <v>873</v>
      </c>
      <c r="D5"/>
      <c r="E5" s="555" t="s">
        <v>876</v>
      </c>
      <c r="F5" s="566" t="s">
        <v>875</v>
      </c>
      <c r="G5" s="566" t="s">
        <v>873</v>
      </c>
      <c r="I5" s="555" t="s">
        <v>876</v>
      </c>
      <c r="J5" s="566" t="s">
        <v>875</v>
      </c>
      <c r="K5" s="566" t="s">
        <v>873</v>
      </c>
    </row>
    <row r="6" spans="1:11" ht="14.1" customHeight="1" thickTop="1" x14ac:dyDescent="0.2">
      <c r="A6" s="648">
        <v>2008</v>
      </c>
      <c r="B6" s="568">
        <v>7.9250000000000015E-3</v>
      </c>
      <c r="C6" s="568">
        <v>4.0499999999999998E-3</v>
      </c>
      <c r="D6" s="569"/>
      <c r="E6" s="648">
        <v>2008</v>
      </c>
      <c r="F6" s="568">
        <v>3.6441666666666664E-2</v>
      </c>
      <c r="G6" s="568">
        <v>1.9958333333333331E-2</v>
      </c>
      <c r="I6" s="648">
        <v>2008</v>
      </c>
      <c r="J6" s="568">
        <v>2.9149999999999995E-2</v>
      </c>
      <c r="K6" s="568">
        <v>1.7824999999999997E-2</v>
      </c>
    </row>
    <row r="7" spans="1:11" ht="14.1" customHeight="1" x14ac:dyDescent="0.2">
      <c r="A7" s="648">
        <v>2009</v>
      </c>
      <c r="B7" s="568">
        <v>8.7666666666666657E-3</v>
      </c>
      <c r="C7" s="568">
        <v>4.3E-3</v>
      </c>
      <c r="D7" s="569"/>
      <c r="E7" s="648">
        <v>2009</v>
      </c>
      <c r="F7" s="568">
        <v>3.9050000000000001E-2</v>
      </c>
      <c r="G7" s="568">
        <v>2.5816666666666665E-2</v>
      </c>
      <c r="I7" s="648">
        <v>2009</v>
      </c>
      <c r="J7" s="568">
        <v>2.985833333333333E-2</v>
      </c>
      <c r="K7" s="568">
        <v>2.8208333333333332E-2</v>
      </c>
    </row>
    <row r="8" spans="1:11" ht="14.1" customHeight="1" x14ac:dyDescent="0.2">
      <c r="A8" s="648">
        <v>2010</v>
      </c>
      <c r="B8" s="568">
        <v>1.0741666666666665E-2</v>
      </c>
      <c r="C8" s="568">
        <v>4.1583333333333333E-3</v>
      </c>
      <c r="D8" s="569"/>
      <c r="E8" s="648">
        <v>2010</v>
      </c>
      <c r="F8" s="568">
        <v>4.2916666666666665E-2</v>
      </c>
      <c r="G8" s="568">
        <v>2.6633333333333332E-2</v>
      </c>
      <c r="I8" s="648">
        <v>2010</v>
      </c>
      <c r="J8" s="568">
        <v>3.3791666666666664E-2</v>
      </c>
      <c r="K8" s="568">
        <v>2.7066666666666659E-2</v>
      </c>
    </row>
    <row r="9" spans="1:11" ht="14.1" customHeight="1" x14ac:dyDescent="0.2">
      <c r="A9" s="648">
        <v>2011</v>
      </c>
      <c r="B9" s="568">
        <v>1.0491666666666668E-2</v>
      </c>
      <c r="C9" s="568">
        <v>3.2166666666666667E-3</v>
      </c>
      <c r="D9" s="569"/>
      <c r="E9" s="648">
        <v>2011</v>
      </c>
      <c r="F9" s="568">
        <v>3.7841666666666669E-2</v>
      </c>
      <c r="G9" s="568">
        <v>1.9066666666666666E-2</v>
      </c>
      <c r="I9" s="648">
        <v>2011</v>
      </c>
      <c r="J9" s="568">
        <v>3.6466666666666668E-2</v>
      </c>
      <c r="K9" s="568">
        <v>2.4041666666666666E-2</v>
      </c>
    </row>
    <row r="10" spans="1:11" ht="14.1" customHeight="1" x14ac:dyDescent="0.2">
      <c r="A10" s="648">
        <v>2012</v>
      </c>
      <c r="B10" s="568">
        <v>9.6333333333333323E-3</v>
      </c>
      <c r="C10" s="568">
        <v>2.6083333333333327E-3</v>
      </c>
      <c r="D10" s="569"/>
      <c r="E10" s="648">
        <v>2012</v>
      </c>
      <c r="F10" s="568">
        <v>3.3816666666666668E-2</v>
      </c>
      <c r="G10" s="568">
        <v>1.4341666666666667E-2</v>
      </c>
      <c r="I10" s="648">
        <v>2012</v>
      </c>
      <c r="J10" s="568">
        <v>3.4374999999999996E-2</v>
      </c>
      <c r="K10" s="568">
        <v>1.9041666666666669E-2</v>
      </c>
    </row>
    <row r="11" spans="1:11" ht="14.1" customHeight="1" x14ac:dyDescent="0.2">
      <c r="A11" s="648">
        <v>2013</v>
      </c>
      <c r="B11" s="568">
        <v>9.4083333333333345E-3</v>
      </c>
      <c r="C11" s="568">
        <v>2.3833333333333332E-3</v>
      </c>
      <c r="D11" s="569"/>
      <c r="E11" s="648">
        <v>2013</v>
      </c>
      <c r="F11" s="568">
        <v>3.1174999999999998E-2</v>
      </c>
      <c r="G11" s="568">
        <v>1.5675000000000005E-2</v>
      </c>
      <c r="I11" s="648">
        <v>2013</v>
      </c>
      <c r="J11" s="568">
        <v>3.3183333333333336E-2</v>
      </c>
      <c r="K11" s="568">
        <v>2.0874999999999994E-2</v>
      </c>
    </row>
    <row r="12" spans="1:11" ht="14.1" customHeight="1" x14ac:dyDescent="0.2">
      <c r="A12" s="648">
        <v>2014</v>
      </c>
      <c r="B12" s="568">
        <v>9.2750000000000003E-3</v>
      </c>
      <c r="C12" s="568">
        <v>2.3583333333333334E-3</v>
      </c>
      <c r="D12" s="569"/>
      <c r="E12" s="648">
        <v>2014</v>
      </c>
      <c r="F12" s="568">
        <v>3.0108333333333334E-2</v>
      </c>
      <c r="G12" s="568">
        <v>1.5316666666666666E-2</v>
      </c>
      <c r="I12" s="648">
        <v>2014</v>
      </c>
      <c r="J12" s="568">
        <v>3.2199999999999999E-2</v>
      </c>
      <c r="K12" s="568">
        <v>2.1158333333333335E-2</v>
      </c>
    </row>
    <row r="13" spans="1:11" ht="14.1" customHeight="1" x14ac:dyDescent="0.2">
      <c r="A13" s="648">
        <v>2015</v>
      </c>
      <c r="B13" s="568">
        <v>9.166666666666665E-3</v>
      </c>
      <c r="C13" s="568">
        <v>2.4083333333333331E-3</v>
      </c>
      <c r="D13" s="569"/>
      <c r="E13" s="648">
        <v>2015</v>
      </c>
      <c r="F13" s="568">
        <v>2.7591666666666667E-2</v>
      </c>
      <c r="G13" s="568">
        <v>1.3183333333333332E-2</v>
      </c>
      <c r="I13" s="648">
        <v>2015</v>
      </c>
      <c r="J13" s="568">
        <v>3.1041666666666665E-2</v>
      </c>
      <c r="K13" s="568">
        <v>1.9775000000000001E-2</v>
      </c>
    </row>
    <row r="14" spans="1:11" ht="14.1" customHeight="1" x14ac:dyDescent="0.2">
      <c r="A14" s="648">
        <v>2016</v>
      </c>
      <c r="B14" s="568">
        <v>8.3000000000000001E-3</v>
      </c>
      <c r="C14" s="568">
        <v>1.7500000000000005E-3</v>
      </c>
      <c r="D14" s="569"/>
      <c r="E14" s="648">
        <v>2016</v>
      </c>
      <c r="F14" s="568">
        <v>2.3908333333333334E-2</v>
      </c>
      <c r="G14" s="568">
        <v>8.4250000000000019E-3</v>
      </c>
      <c r="I14" s="648">
        <v>2016</v>
      </c>
      <c r="J14" s="568">
        <v>2.9966666666666666E-2</v>
      </c>
      <c r="K14" s="568">
        <v>1.7258333333333334E-2</v>
      </c>
    </row>
    <row r="15" spans="1:11" ht="14.1" customHeight="1" x14ac:dyDescent="0.2">
      <c r="A15" s="648">
        <v>2017</v>
      </c>
      <c r="B15" s="568">
        <v>8.0000000000000002E-3</v>
      </c>
      <c r="C15" s="568">
        <v>2.0999999999999999E-3</v>
      </c>
      <c r="D15" s="569"/>
      <c r="E15" s="648">
        <v>2017</v>
      </c>
      <c r="F15" s="568">
        <v>2.1841666666666665E-2</v>
      </c>
      <c r="G15" s="568">
        <v>1.0141666666666665E-2</v>
      </c>
      <c r="I15" s="648">
        <v>2017</v>
      </c>
      <c r="J15" s="568">
        <v>2.900833333333333E-2</v>
      </c>
      <c r="K15" s="568">
        <v>1.8008333333333331E-2</v>
      </c>
    </row>
    <row r="16" spans="1:11" ht="14.1" customHeight="1" x14ac:dyDescent="0.2">
      <c r="A16" s="648">
        <v>2018</v>
      </c>
      <c r="B16" s="568">
        <v>8.0833333333333347E-3</v>
      </c>
      <c r="C16" s="568">
        <v>2.4499999999999999E-3</v>
      </c>
      <c r="D16" s="569"/>
      <c r="E16" s="648">
        <v>2018</v>
      </c>
      <c r="F16" s="568">
        <v>2.2333333333333334E-2</v>
      </c>
      <c r="G16" s="568">
        <v>1.2200000000000001E-2</v>
      </c>
      <c r="I16" s="648">
        <v>2018</v>
      </c>
      <c r="J16" s="568">
        <v>2.9341666666666669E-2</v>
      </c>
      <c r="K16" s="568">
        <v>1.5283333333333335E-2</v>
      </c>
    </row>
    <row r="17" spans="1:11" s="211" customFormat="1" ht="14.1" customHeight="1" x14ac:dyDescent="0.2">
      <c r="A17" s="570" t="s">
        <v>874</v>
      </c>
      <c r="B17" s="571">
        <v>9.0719696969696964E-3</v>
      </c>
      <c r="C17" s="571">
        <v>2.8893939393939412E-3</v>
      </c>
      <c r="D17" s="572"/>
      <c r="E17" s="570" t="s">
        <v>874</v>
      </c>
      <c r="F17" s="571">
        <v>3.1547727272727276E-2</v>
      </c>
      <c r="G17" s="571">
        <v>1.6432575757575757E-2</v>
      </c>
      <c r="I17" s="570" t="s">
        <v>874</v>
      </c>
      <c r="J17" s="571">
        <v>3.1671212121212121E-2</v>
      </c>
      <c r="K17" s="571">
        <v>2.077651515151516E-2</v>
      </c>
    </row>
    <row r="18" spans="1:11" x14ac:dyDescent="0.2">
      <c r="A18" s="211"/>
      <c r="C18" s="213"/>
      <c r="F18" s="336"/>
    </row>
    <row r="19" spans="1:11" x14ac:dyDescent="0.2">
      <c r="A19" s="211"/>
      <c r="C19" s="213"/>
      <c r="F19" s="336"/>
    </row>
    <row r="20" spans="1:11" x14ac:dyDescent="0.2">
      <c r="A20" s="211"/>
      <c r="C20" s="213"/>
      <c r="F20" s="336"/>
    </row>
    <row r="21" spans="1:11" ht="21" x14ac:dyDescent="0.2">
      <c r="A21" s="773" t="s">
        <v>306</v>
      </c>
      <c r="C21" s="213"/>
      <c r="F21" s="336"/>
    </row>
    <row r="22" spans="1:11" x14ac:dyDescent="0.2">
      <c r="F22" s="17"/>
    </row>
    <row r="23" spans="1:11" ht="12.75" x14ac:dyDescent="0.2">
      <c r="A23" s="565" t="s">
        <v>186</v>
      </c>
      <c r="B23"/>
      <c r="C23"/>
      <c r="D23"/>
      <c r="E23" s="565" t="s">
        <v>147</v>
      </c>
      <c r="F23"/>
      <c r="G23"/>
      <c r="I23" s="565" t="s">
        <v>51</v>
      </c>
      <c r="J23"/>
      <c r="K23"/>
    </row>
    <row r="24" spans="1:11" ht="12.75" x14ac:dyDescent="0.2">
      <c r="A24"/>
      <c r="B24"/>
      <c r="C24"/>
      <c r="D24"/>
      <c r="E24"/>
      <c r="F24"/>
      <c r="G24"/>
      <c r="I24"/>
      <c r="J24"/>
      <c r="K24"/>
    </row>
    <row r="25" spans="1:11" ht="13.5" thickBot="1" x14ac:dyDescent="0.25">
      <c r="A25" s="555" t="s">
        <v>876</v>
      </c>
      <c r="B25" s="566" t="s">
        <v>875</v>
      </c>
      <c r="C25" s="566" t="s">
        <v>873</v>
      </c>
      <c r="D25"/>
      <c r="E25" s="555" t="s">
        <v>876</v>
      </c>
      <c r="F25" s="566" t="s">
        <v>875</v>
      </c>
      <c r="G25" s="566" t="s">
        <v>873</v>
      </c>
      <c r="I25" s="555" t="s">
        <v>876</v>
      </c>
      <c r="J25" s="566" t="s">
        <v>875</v>
      </c>
      <c r="K25" s="566" t="s">
        <v>873</v>
      </c>
    </row>
    <row r="26" spans="1:11" ht="14.1" customHeight="1" thickTop="1" x14ac:dyDescent="0.2">
      <c r="A26" s="567">
        <v>2008</v>
      </c>
      <c r="B26" s="568">
        <v>9.3833333333333338E-3</v>
      </c>
      <c r="C26" s="568">
        <v>5.3750000000000004E-3</v>
      </c>
      <c r="D26" s="569"/>
      <c r="E26" s="567">
        <v>2008</v>
      </c>
      <c r="F26" s="568">
        <v>3.1049999999999994E-2</v>
      </c>
      <c r="G26" s="568">
        <v>9.5000000000000015E-3</v>
      </c>
      <c r="I26" s="567">
        <v>2008</v>
      </c>
      <c r="J26" s="568">
        <v>2.6008333333333338E-2</v>
      </c>
      <c r="K26" s="568">
        <v>2.7275000000000004E-2</v>
      </c>
    </row>
    <row r="27" spans="1:11" ht="14.1" customHeight="1" x14ac:dyDescent="0.2">
      <c r="A27" s="567">
        <v>2009</v>
      </c>
      <c r="B27" s="568">
        <v>1.0791666666666666E-2</v>
      </c>
      <c r="C27" s="568">
        <v>6.1166666666666661E-3</v>
      </c>
      <c r="D27" s="569"/>
      <c r="E27" s="567">
        <v>2009</v>
      </c>
      <c r="F27" s="568">
        <v>3.5808333333333338E-2</v>
      </c>
      <c r="G27" s="568">
        <v>3.9491666666666668E-2</v>
      </c>
      <c r="I27" s="567">
        <v>2009</v>
      </c>
      <c r="J27" s="568">
        <v>2.6633333333333332E-2</v>
      </c>
      <c r="K27" s="568">
        <v>3.4275E-2</v>
      </c>
    </row>
    <row r="28" spans="1:11" ht="14.1" customHeight="1" x14ac:dyDescent="0.2">
      <c r="A28" s="567">
        <v>2010</v>
      </c>
      <c r="B28" s="568">
        <v>1.3066666666666666E-2</v>
      </c>
      <c r="C28" s="568">
        <v>6.0666666666666655E-3</v>
      </c>
      <c r="D28" s="569"/>
      <c r="E28" s="567">
        <v>2010</v>
      </c>
      <c r="F28" s="568">
        <v>4.1033333333333331E-2</v>
      </c>
      <c r="G28" s="568">
        <v>1.2724999999999995E-2</v>
      </c>
      <c r="I28" s="567">
        <v>2010</v>
      </c>
      <c r="J28" s="568">
        <v>2.9141666666666666E-2</v>
      </c>
      <c r="K28" s="568">
        <v>1.3975000000000001E-2</v>
      </c>
    </row>
    <row r="29" spans="1:11" ht="14.1" customHeight="1" x14ac:dyDescent="0.2">
      <c r="A29" s="567">
        <v>2011</v>
      </c>
      <c r="B29" s="568">
        <v>1.2716666666666668E-2</v>
      </c>
      <c r="C29" s="568">
        <v>4.783333333333333E-3</v>
      </c>
      <c r="D29" s="569"/>
      <c r="E29" s="567">
        <v>2011</v>
      </c>
      <c r="F29" s="568">
        <v>4.0875000000000002E-2</v>
      </c>
      <c r="G29" s="568">
        <v>1.1108333333333331E-2</v>
      </c>
      <c r="I29" s="567">
        <v>2011</v>
      </c>
      <c r="J29" s="568">
        <v>2.9383333333333334E-2</v>
      </c>
      <c r="K29" s="568">
        <v>1.2541666666666665E-2</v>
      </c>
    </row>
    <row r="30" spans="1:11" ht="14.1" customHeight="1" x14ac:dyDescent="0.2">
      <c r="A30" s="567">
        <v>2012</v>
      </c>
      <c r="B30" s="568">
        <v>1.1274999999999999E-2</v>
      </c>
      <c r="C30" s="568">
        <v>3.8083333333333333E-3</v>
      </c>
      <c r="D30" s="569"/>
      <c r="E30" s="567">
        <v>2012</v>
      </c>
      <c r="F30" s="568">
        <v>3.7175000000000007E-2</v>
      </c>
      <c r="G30" s="568">
        <v>9.6333333333333323E-3</v>
      </c>
      <c r="I30" s="567">
        <v>2012</v>
      </c>
      <c r="J30" s="568">
        <v>2.6458333333333337E-2</v>
      </c>
      <c r="K30" s="568">
        <v>1.7124999999999998E-2</v>
      </c>
    </row>
    <row r="31" spans="1:11" ht="14.1" customHeight="1" x14ac:dyDescent="0.2">
      <c r="A31" s="567">
        <v>2013</v>
      </c>
      <c r="B31" s="568">
        <v>1.0791666666666666E-2</v>
      </c>
      <c r="C31" s="568">
        <v>2.8333333333333331E-3</v>
      </c>
      <c r="D31" s="569"/>
      <c r="E31" s="567">
        <v>2013</v>
      </c>
      <c r="F31" s="568">
        <v>3.4141666666666674E-2</v>
      </c>
      <c r="G31" s="568">
        <v>7.9583333333333329E-3</v>
      </c>
      <c r="I31" s="567">
        <v>2013</v>
      </c>
      <c r="J31" s="568">
        <v>2.6275000000000003E-2</v>
      </c>
      <c r="K31" s="568">
        <v>1.2783333333333334E-2</v>
      </c>
    </row>
    <row r="32" spans="1:11" ht="14.1" customHeight="1" x14ac:dyDescent="0.2">
      <c r="A32" s="567">
        <v>2014</v>
      </c>
      <c r="B32" s="568">
        <v>1.0758333333333333E-2</v>
      </c>
      <c r="C32" s="568">
        <v>3.7500000000000012E-3</v>
      </c>
      <c r="D32" s="569"/>
      <c r="E32" s="567">
        <v>2014</v>
      </c>
      <c r="F32" s="568">
        <v>3.3774999999999993E-2</v>
      </c>
      <c r="G32" s="568">
        <v>1.2191666666666668E-2</v>
      </c>
      <c r="I32" s="567">
        <v>2014</v>
      </c>
      <c r="J32" s="568">
        <v>2.3833333333333331E-2</v>
      </c>
      <c r="K32" s="568">
        <v>1.7441666666666664E-2</v>
      </c>
    </row>
    <row r="33" spans="1:11" ht="14.1" customHeight="1" x14ac:dyDescent="0.2">
      <c r="A33" s="567">
        <v>2015</v>
      </c>
      <c r="B33" s="568">
        <v>1.0666666666666666E-2</v>
      </c>
      <c r="C33" s="568">
        <v>2.725E-3</v>
      </c>
      <c r="D33" s="569"/>
      <c r="E33" s="567">
        <v>2015</v>
      </c>
      <c r="F33" s="568">
        <v>2.9149999999999995E-2</v>
      </c>
      <c r="G33" s="568">
        <v>1.0116666666666668E-2</v>
      </c>
      <c r="I33" s="567">
        <v>2015</v>
      </c>
      <c r="J33" s="568">
        <v>2.2000000000000002E-2</v>
      </c>
      <c r="K33" s="568">
        <v>8.2083333333333331E-3</v>
      </c>
    </row>
    <row r="34" spans="1:11" ht="14.1" customHeight="1" x14ac:dyDescent="0.2">
      <c r="A34" s="567">
        <v>2016</v>
      </c>
      <c r="B34" s="568">
        <v>9.4083333333333328E-3</v>
      </c>
      <c r="C34" s="568">
        <v>2.4166666666666672E-3</v>
      </c>
      <c r="D34" s="569"/>
      <c r="E34" s="567">
        <v>2016</v>
      </c>
      <c r="F34" s="568">
        <v>2.8891666666666663E-2</v>
      </c>
      <c r="G34" s="568">
        <v>4.6749999999999995E-3</v>
      </c>
      <c r="I34" s="567">
        <v>2016</v>
      </c>
      <c r="J34" s="568">
        <v>2.0858333333333336E-2</v>
      </c>
      <c r="K34" s="568">
        <v>1.6375000000000001E-2</v>
      </c>
    </row>
    <row r="35" spans="1:11" ht="14.1" customHeight="1" x14ac:dyDescent="0.2">
      <c r="A35" s="567">
        <v>2017</v>
      </c>
      <c r="B35" s="568">
        <v>8.9333333333333331E-3</v>
      </c>
      <c r="C35" s="568">
        <v>2.2000000000000001E-3</v>
      </c>
      <c r="D35" s="569"/>
      <c r="E35" s="567">
        <v>2017</v>
      </c>
      <c r="F35" s="568">
        <v>2.6566666666666669E-2</v>
      </c>
      <c r="G35" s="568">
        <v>1.0391666666666665E-2</v>
      </c>
      <c r="I35" s="567">
        <v>2017</v>
      </c>
      <c r="J35" s="568">
        <v>2.1150000000000002E-2</v>
      </c>
      <c r="K35" s="568">
        <v>1.4566666666666665E-2</v>
      </c>
    </row>
    <row r="36" spans="1:11" ht="14.1" customHeight="1" x14ac:dyDescent="0.2">
      <c r="A36" s="567">
        <v>2018</v>
      </c>
      <c r="B36" s="568">
        <v>9.1249999999999994E-3</v>
      </c>
      <c r="C36" s="568">
        <v>2.5666666666666663E-3</v>
      </c>
      <c r="D36" s="569"/>
      <c r="E36" s="567">
        <v>2018</v>
      </c>
      <c r="F36" s="568">
        <v>2.5883333333333338E-2</v>
      </c>
      <c r="G36" s="568">
        <v>7.3999999999999995E-3</v>
      </c>
      <c r="I36" s="567">
        <v>2018</v>
      </c>
      <c r="J36" s="568">
        <v>2.0974999999999997E-2</v>
      </c>
      <c r="K36" s="568">
        <v>1.9008333333333332E-2</v>
      </c>
    </row>
    <row r="37" spans="1:11" s="211" customFormat="1" ht="14.1" customHeight="1" x14ac:dyDescent="0.2">
      <c r="A37" s="570" t="s">
        <v>874</v>
      </c>
      <c r="B37" s="571">
        <v>1.0628787878787878E-2</v>
      </c>
      <c r="C37" s="571">
        <v>3.8765151515151503E-3</v>
      </c>
      <c r="D37" s="572"/>
      <c r="E37" s="570" t="s">
        <v>874</v>
      </c>
      <c r="F37" s="571">
        <v>3.3122727272727283E-2</v>
      </c>
      <c r="G37" s="571">
        <v>1.2290151515151514E-2</v>
      </c>
      <c r="I37" s="570" t="s">
        <v>874</v>
      </c>
      <c r="J37" s="571">
        <v>2.4792424242424244E-2</v>
      </c>
      <c r="K37" s="571">
        <v>1.7597727272727272E-2</v>
      </c>
    </row>
  </sheetData>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3"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E44"/>
  <sheetViews>
    <sheetView showGridLines="0" zoomScaleNormal="100" workbookViewId="0"/>
  </sheetViews>
  <sheetFormatPr baseColWidth="10" defaultColWidth="11" defaultRowHeight="12" x14ac:dyDescent="0.2"/>
  <cols>
    <col min="1" max="1" width="31.375" style="212" bestFit="1" customWidth="1"/>
    <col min="2" max="5" width="14.875" style="212" customWidth="1"/>
    <col min="6" max="16384" width="11" style="212"/>
  </cols>
  <sheetData>
    <row r="1" spans="1:5" ht="21" x14ac:dyDescent="0.2">
      <c r="A1" s="773" t="s">
        <v>877</v>
      </c>
      <c r="B1" s="213"/>
      <c r="C1" s="213"/>
    </row>
    <row r="3" spans="1:5" ht="12.75" customHeight="1" x14ac:dyDescent="0.2">
      <c r="A3" s="214"/>
      <c r="B3" s="386"/>
      <c r="C3" s="215"/>
      <c r="D3" s="215"/>
    </row>
    <row r="4" spans="1:5" ht="12" customHeight="1" x14ac:dyDescent="0.2">
      <c r="A4" s="387"/>
      <c r="B4" s="388" t="s">
        <v>242</v>
      </c>
      <c r="C4" s="388" t="s">
        <v>243</v>
      </c>
      <c r="D4" s="388" t="s">
        <v>244</v>
      </c>
      <c r="E4" s="388" t="s">
        <v>245</v>
      </c>
    </row>
    <row r="5" spans="1:5" ht="12.75" thickBot="1" x14ac:dyDescent="0.25">
      <c r="A5" s="389" t="s">
        <v>186</v>
      </c>
      <c r="B5" s="389">
        <v>2018</v>
      </c>
      <c r="C5" s="390">
        <v>2018</v>
      </c>
      <c r="D5" s="390" t="s">
        <v>1083</v>
      </c>
      <c r="E5" s="390" t="s">
        <v>1083</v>
      </c>
    </row>
    <row r="6" spans="1:5" ht="14.1" customHeight="1" thickTop="1" x14ac:dyDescent="0.2">
      <c r="A6" s="391" t="s">
        <v>172</v>
      </c>
      <c r="B6" s="393">
        <v>0</v>
      </c>
      <c r="C6" s="394">
        <v>0</v>
      </c>
      <c r="D6" s="393">
        <v>0</v>
      </c>
      <c r="E6" s="394">
        <v>0</v>
      </c>
    </row>
    <row r="7" spans="1:5" ht="14.1" customHeight="1" x14ac:dyDescent="0.2">
      <c r="A7" s="391" t="s">
        <v>173</v>
      </c>
      <c r="B7" s="573">
        <v>2.0000000000000005E-3</v>
      </c>
      <c r="C7" s="573">
        <v>1.6666666666666667E-5</v>
      </c>
      <c r="D7" s="573">
        <v>2.0651515151515138E-3</v>
      </c>
      <c r="E7" s="573">
        <v>1.68181818181818E-4</v>
      </c>
    </row>
    <row r="8" spans="1:5" ht="14.1" customHeight="1" x14ac:dyDescent="0.2">
      <c r="A8" s="392" t="s">
        <v>174</v>
      </c>
      <c r="B8" s="573">
        <v>3.5999999999999995E-3</v>
      </c>
      <c r="C8" s="573">
        <v>2.9999999999999997E-4</v>
      </c>
      <c r="D8" s="573">
        <v>3.5999999999999951E-3</v>
      </c>
      <c r="E8" s="573">
        <v>5.7045454545454543E-4</v>
      </c>
    </row>
    <row r="9" spans="1:5" ht="14.1" customHeight="1" x14ac:dyDescent="0.2">
      <c r="A9" s="392" t="s">
        <v>175</v>
      </c>
      <c r="B9" s="573">
        <v>6.1000000000000004E-3</v>
      </c>
      <c r="C9" s="573">
        <v>6.5833333333333336E-4</v>
      </c>
      <c r="D9" s="573">
        <v>6.1272727272727191E-3</v>
      </c>
      <c r="E9" s="573">
        <v>9.2803030303030402E-4</v>
      </c>
    </row>
    <row r="10" spans="1:5" ht="14.1" customHeight="1" x14ac:dyDescent="0.2">
      <c r="A10" s="391" t="s">
        <v>176</v>
      </c>
      <c r="B10" s="573">
        <v>9.4166666666666687E-3</v>
      </c>
      <c r="C10" s="573">
        <v>1.5833333333333335E-3</v>
      </c>
      <c r="D10" s="573">
        <v>9.500000000000005E-3</v>
      </c>
      <c r="E10" s="573">
        <v>2.1946969696969697E-3</v>
      </c>
    </row>
    <row r="11" spans="1:5" ht="14.1" customHeight="1" x14ac:dyDescent="0.2">
      <c r="A11" s="392" t="s">
        <v>177</v>
      </c>
      <c r="B11" s="573">
        <v>1.6408333333333334E-2</v>
      </c>
      <c r="C11" s="573">
        <v>4.8333333333333327E-3</v>
      </c>
      <c r="D11" s="573">
        <v>1.6693939393939383E-2</v>
      </c>
      <c r="E11" s="573">
        <v>5.1356060606060601E-3</v>
      </c>
    </row>
    <row r="12" spans="1:5" ht="14.1" customHeight="1" x14ac:dyDescent="0.2">
      <c r="A12" s="392" t="s">
        <v>178</v>
      </c>
      <c r="B12" s="395">
        <v>3.505833333333333E-2</v>
      </c>
      <c r="C12" s="573">
        <v>1.355E-2</v>
      </c>
      <c r="D12" s="573">
        <v>3.4856818181818183E-2</v>
      </c>
      <c r="E12" s="573">
        <v>1.2884090909090911E-2</v>
      </c>
    </row>
    <row r="13" spans="1:5" ht="14.1" customHeight="1" x14ac:dyDescent="0.2">
      <c r="A13" s="391" t="s">
        <v>179</v>
      </c>
      <c r="B13" s="573">
        <v>7.1141666666666672E-2</v>
      </c>
      <c r="C13" s="573">
        <v>3.0958333333333334E-2</v>
      </c>
      <c r="D13" s="573">
        <v>7.0228030303030306E-2</v>
      </c>
      <c r="E13" s="573">
        <v>2.9274242424242411E-2</v>
      </c>
    </row>
    <row r="14" spans="1:5" ht="14.1" customHeight="1" x14ac:dyDescent="0.2">
      <c r="A14" s="392" t="s">
        <v>180</v>
      </c>
      <c r="B14" s="573">
        <v>0.22837499999999999</v>
      </c>
      <c r="C14" s="573">
        <v>0.12440833333333334</v>
      </c>
      <c r="D14" s="573">
        <v>0.22275000000000003</v>
      </c>
      <c r="E14" s="573">
        <v>0.10693939393939393</v>
      </c>
    </row>
    <row r="15" spans="1:5" ht="14.1" customHeight="1" x14ac:dyDescent="0.2">
      <c r="A15" s="526" t="s">
        <v>809</v>
      </c>
      <c r="B15" s="527">
        <v>8.0999999999999996E-3</v>
      </c>
      <c r="C15" s="528">
        <v>2.5000000000000001E-3</v>
      </c>
      <c r="D15" s="529">
        <v>9.1000000000000004E-3</v>
      </c>
      <c r="E15" s="529">
        <v>2.8999999999999998E-3</v>
      </c>
    </row>
    <row r="18" spans="1:5" x14ac:dyDescent="0.2">
      <c r="B18" s="388" t="s">
        <v>246</v>
      </c>
      <c r="C18" s="388" t="s">
        <v>247</v>
      </c>
      <c r="D18" s="388" t="s">
        <v>248</v>
      </c>
      <c r="E18" s="388" t="s">
        <v>249</v>
      </c>
    </row>
    <row r="19" spans="1:5" ht="12.75" thickBot="1" x14ac:dyDescent="0.25">
      <c r="A19" s="389" t="s">
        <v>250</v>
      </c>
      <c r="B19" s="389">
        <v>2018</v>
      </c>
      <c r="C19" s="390">
        <v>2018</v>
      </c>
      <c r="D19" s="390" t="s">
        <v>1083</v>
      </c>
      <c r="E19" s="390" t="s">
        <v>1083</v>
      </c>
    </row>
    <row r="20" spans="1:5" ht="14.1" customHeight="1" thickTop="1" x14ac:dyDescent="0.2">
      <c r="A20" s="392" t="s">
        <v>172</v>
      </c>
      <c r="B20" s="395">
        <v>0</v>
      </c>
      <c r="C20" s="394">
        <v>0</v>
      </c>
      <c r="D20" s="396">
        <v>0</v>
      </c>
      <c r="E20" s="396">
        <v>0</v>
      </c>
    </row>
    <row r="21" spans="1:5" ht="14.1" customHeight="1" x14ac:dyDescent="0.2">
      <c r="A21" s="392" t="s">
        <v>173</v>
      </c>
      <c r="B21" s="395">
        <v>0</v>
      </c>
      <c r="C21" s="394">
        <v>0</v>
      </c>
      <c r="D21" s="573">
        <v>2.4651162790697684E-3</v>
      </c>
      <c r="E21" s="573">
        <v>0</v>
      </c>
    </row>
    <row r="22" spans="1:5" ht="14.1" customHeight="1" x14ac:dyDescent="0.2">
      <c r="A22" s="392" t="s">
        <v>174</v>
      </c>
      <c r="B22" s="573">
        <v>4.0833333333333338E-3</v>
      </c>
      <c r="C22" s="573">
        <v>0</v>
      </c>
      <c r="D22" s="573">
        <v>4.1045454545454527E-3</v>
      </c>
      <c r="E22" s="573">
        <v>1.1439393939393941E-4</v>
      </c>
    </row>
    <row r="23" spans="1:5" ht="14.1" customHeight="1" x14ac:dyDescent="0.2">
      <c r="A23" s="392" t="s">
        <v>175</v>
      </c>
      <c r="B23" s="573">
        <v>6.0749999999999997E-3</v>
      </c>
      <c r="C23" s="573">
        <v>1.5666666666666667E-3</v>
      </c>
      <c r="D23" s="573">
        <v>6.1446969696969649E-3</v>
      </c>
      <c r="E23" s="573">
        <v>8.4015151515151511E-4</v>
      </c>
    </row>
    <row r="24" spans="1:5" ht="14.1" customHeight="1" x14ac:dyDescent="0.2">
      <c r="A24" s="391" t="s">
        <v>176</v>
      </c>
      <c r="B24" s="573">
        <v>9.6083333333333316E-3</v>
      </c>
      <c r="C24" s="573">
        <v>1.7166666666666669E-3</v>
      </c>
      <c r="D24" s="573">
        <v>9.6893939393939647E-3</v>
      </c>
      <c r="E24" s="573">
        <v>2.2477272727272741E-3</v>
      </c>
    </row>
    <row r="25" spans="1:5" ht="14.1" customHeight="1" x14ac:dyDescent="0.2">
      <c r="A25" s="392" t="s">
        <v>177</v>
      </c>
      <c r="B25" s="573">
        <v>1.7508333333333338E-2</v>
      </c>
      <c r="C25" s="573">
        <v>1.1716666666666665E-2</v>
      </c>
      <c r="D25" s="573">
        <v>1.7622727272727304E-2</v>
      </c>
      <c r="E25" s="573">
        <v>7.9333333333333304E-3</v>
      </c>
    </row>
    <row r="26" spans="1:5" ht="14.1" customHeight="1" x14ac:dyDescent="0.2">
      <c r="A26" s="392" t="s">
        <v>178</v>
      </c>
      <c r="B26" s="573">
        <v>3.5033333333333333E-2</v>
      </c>
      <c r="C26" s="573">
        <v>2.3358333333333332E-2</v>
      </c>
      <c r="D26" s="573">
        <v>3.4864393939393959E-2</v>
      </c>
      <c r="E26" s="573">
        <v>1.8559848484848488E-2</v>
      </c>
    </row>
    <row r="27" spans="1:5" ht="14.1" customHeight="1" x14ac:dyDescent="0.2">
      <c r="A27" s="391" t="s">
        <v>179</v>
      </c>
      <c r="B27" s="573">
        <v>7.0724999999999996E-2</v>
      </c>
      <c r="C27" s="573">
        <v>5.3066666666666658E-2</v>
      </c>
      <c r="D27" s="573">
        <v>6.9602272727272749E-2</v>
      </c>
      <c r="E27" s="573">
        <v>3.8839393939393951E-2</v>
      </c>
    </row>
    <row r="28" spans="1:5" ht="14.1" customHeight="1" x14ac:dyDescent="0.2">
      <c r="A28" s="392" t="s">
        <v>180</v>
      </c>
      <c r="B28" s="573">
        <v>0.23958333333333334</v>
      </c>
      <c r="C28" s="573">
        <v>0.14757500000000001</v>
      </c>
      <c r="D28" s="573">
        <v>0.22526060606060611</v>
      </c>
      <c r="E28" s="573">
        <v>0.13416212121212123</v>
      </c>
    </row>
    <row r="29" spans="1:5" ht="14.1" customHeight="1" x14ac:dyDescent="0.2">
      <c r="A29" s="530" t="s">
        <v>188</v>
      </c>
      <c r="B29" s="527">
        <v>2.23E-2</v>
      </c>
      <c r="C29" s="528">
        <v>1.2200000000000001E-2</v>
      </c>
      <c r="D29" s="529">
        <v>3.15E-2</v>
      </c>
      <c r="E29" s="529">
        <v>1.6400000000000001E-2</v>
      </c>
    </row>
    <row r="33" spans="1:5" x14ac:dyDescent="0.2">
      <c r="B33" s="388" t="s">
        <v>251</v>
      </c>
      <c r="C33" s="388" t="s">
        <v>252</v>
      </c>
      <c r="D33" s="388" t="s">
        <v>253</v>
      </c>
      <c r="E33" s="388" t="s">
        <v>254</v>
      </c>
    </row>
    <row r="34" spans="1:5" ht="12.75" thickBot="1" x14ac:dyDescent="0.25">
      <c r="A34" s="389" t="s">
        <v>255</v>
      </c>
      <c r="B34" s="389">
        <v>2018</v>
      </c>
      <c r="C34" s="390">
        <v>2018</v>
      </c>
      <c r="D34" s="390" t="s">
        <v>1083</v>
      </c>
      <c r="E34" s="390" t="s">
        <v>1083</v>
      </c>
    </row>
    <row r="35" spans="1:5" ht="14.1" customHeight="1" thickTop="1" x14ac:dyDescent="0.2">
      <c r="A35" s="391" t="s">
        <v>172</v>
      </c>
      <c r="B35" s="573">
        <v>8.9999999999999998E-4</v>
      </c>
      <c r="C35" s="573">
        <v>0</v>
      </c>
      <c r="D35" s="573">
        <v>7.9999999999999993E-4</v>
      </c>
      <c r="E35" s="573">
        <v>0</v>
      </c>
    </row>
    <row r="36" spans="1:5" ht="14.1" customHeight="1" x14ac:dyDescent="0.2">
      <c r="A36" s="391" t="s">
        <v>173</v>
      </c>
      <c r="B36" s="573">
        <v>2.241666666666667E-3</v>
      </c>
      <c r="C36" s="573">
        <v>0</v>
      </c>
      <c r="D36" s="573">
        <v>2.243939393939394E-3</v>
      </c>
      <c r="E36" s="573">
        <v>1.7954545454545453E-4</v>
      </c>
    </row>
    <row r="37" spans="1:5" ht="14.1" customHeight="1" x14ac:dyDescent="0.2">
      <c r="A37" s="392" t="s">
        <v>174</v>
      </c>
      <c r="B37" s="573">
        <v>3.6750000000000007E-3</v>
      </c>
      <c r="C37" s="573">
        <v>1.325E-3</v>
      </c>
      <c r="D37" s="573">
        <v>3.6992424242424174E-3</v>
      </c>
      <c r="E37" s="573">
        <v>9.9848484848484857E-4</v>
      </c>
    </row>
    <row r="38" spans="1:5" ht="14.1" customHeight="1" x14ac:dyDescent="0.2">
      <c r="A38" s="392" t="s">
        <v>175</v>
      </c>
      <c r="B38" s="573">
        <v>6.1916666666666656E-3</v>
      </c>
      <c r="C38" s="573">
        <v>2.0833333333333333E-3</v>
      </c>
      <c r="D38" s="573">
        <v>6.1825757575757487E-3</v>
      </c>
      <c r="E38" s="573">
        <v>2.5348484848484848E-3</v>
      </c>
    </row>
    <row r="39" spans="1:5" ht="14.1" customHeight="1" x14ac:dyDescent="0.2">
      <c r="A39" s="391" t="s">
        <v>176</v>
      </c>
      <c r="B39" s="573">
        <v>9.8416666666666687E-3</v>
      </c>
      <c r="C39" s="573">
        <v>3.4999999999999996E-3</v>
      </c>
      <c r="D39" s="573">
        <v>9.7530303030303189E-3</v>
      </c>
      <c r="E39" s="573">
        <v>5.8272727272727243E-3</v>
      </c>
    </row>
    <row r="40" spans="1:5" ht="14.1" customHeight="1" x14ac:dyDescent="0.2">
      <c r="A40" s="392" t="s">
        <v>177</v>
      </c>
      <c r="B40" s="573">
        <v>1.7666666666666667E-2</v>
      </c>
      <c r="C40" s="573">
        <v>9.9833333333333354E-3</v>
      </c>
      <c r="D40" s="573">
        <v>1.7759848484848503E-2</v>
      </c>
      <c r="E40" s="573">
        <v>1.1109848484848479E-2</v>
      </c>
    </row>
    <row r="41" spans="1:5" ht="14.1" customHeight="1" x14ac:dyDescent="0.2">
      <c r="A41" s="392" t="s">
        <v>178</v>
      </c>
      <c r="B41" s="573">
        <v>3.5525000000000001E-2</v>
      </c>
      <c r="C41" s="573">
        <v>1.6883333333333334E-2</v>
      </c>
      <c r="D41" s="573">
        <v>3.5458333333333321E-2</v>
      </c>
      <c r="E41" s="573">
        <v>2.2121969696969696E-2</v>
      </c>
    </row>
    <row r="42" spans="1:5" ht="14.1" customHeight="1" x14ac:dyDescent="0.2">
      <c r="A42" s="391" t="s">
        <v>179</v>
      </c>
      <c r="B42" s="573">
        <v>7.0649999999999991E-2</v>
      </c>
      <c r="C42" s="573">
        <v>2.6566666666666669E-2</v>
      </c>
      <c r="D42" s="573">
        <v>7.0331060606060564E-2</v>
      </c>
      <c r="E42" s="573">
        <v>3.7996212121212125E-2</v>
      </c>
    </row>
    <row r="43" spans="1:5" ht="14.1" customHeight="1" x14ac:dyDescent="0.2">
      <c r="A43" s="392" t="s">
        <v>180</v>
      </c>
      <c r="B43" s="573">
        <v>0.15504166666666666</v>
      </c>
      <c r="C43" s="573">
        <v>0.10360833333333332</v>
      </c>
      <c r="D43" s="573">
        <v>0.16041969696969688</v>
      </c>
      <c r="E43" s="573">
        <v>0.12395303030303031</v>
      </c>
    </row>
    <row r="44" spans="1:5" ht="14.1" customHeight="1" x14ac:dyDescent="0.2">
      <c r="A44" s="530" t="s">
        <v>189</v>
      </c>
      <c r="B44" s="527">
        <v>2.93E-2</v>
      </c>
      <c r="C44" s="528">
        <v>1.5299999999999999E-2</v>
      </c>
      <c r="D44" s="529">
        <v>3.1699999999999999E-2</v>
      </c>
      <c r="E44" s="529">
        <v>2.0799999999999999E-2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J51"/>
  <sheetViews>
    <sheetView zoomScaleNormal="100" workbookViewId="0"/>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1" spans="1:5" ht="21" x14ac:dyDescent="0.35">
      <c r="A1" s="770" t="s">
        <v>1123</v>
      </c>
    </row>
    <row r="2" spans="1:5" x14ac:dyDescent="0.2">
      <c r="A2" s="492" t="s">
        <v>747</v>
      </c>
    </row>
    <row r="3" spans="1:5" s="277" customFormat="1" x14ac:dyDescent="0.2">
      <c r="A3" s="80"/>
    </row>
    <row r="4" spans="1:5" s="335" customFormat="1" x14ac:dyDescent="0.2">
      <c r="A4" s="89" t="s">
        <v>318</v>
      </c>
    </row>
    <row r="5" spans="1:5" s="335" customFormat="1" ht="12.75" thickBot="1" x14ac:dyDescent="0.25">
      <c r="A5" s="401" t="s">
        <v>1008</v>
      </c>
      <c r="B5" s="91" t="s">
        <v>319</v>
      </c>
      <c r="C5" s="91" t="s">
        <v>320</v>
      </c>
      <c r="D5" s="91" t="s">
        <v>321</v>
      </c>
      <c r="E5" s="92" t="s">
        <v>322</v>
      </c>
    </row>
    <row r="6" spans="1:5" s="335" customFormat="1" x14ac:dyDescent="0.2">
      <c r="A6" s="93" t="s">
        <v>323</v>
      </c>
      <c r="B6" s="93"/>
      <c r="C6" s="93"/>
      <c r="D6" s="93"/>
      <c r="E6" s="93"/>
    </row>
    <row r="7" spans="1:5" s="335" customFormat="1" x14ac:dyDescent="0.2">
      <c r="A7" s="80" t="s">
        <v>324</v>
      </c>
      <c r="B7" s="85">
        <v>150</v>
      </c>
      <c r="C7" s="85">
        <v>97205</v>
      </c>
      <c r="D7" s="94">
        <v>1</v>
      </c>
      <c r="E7" s="95" t="s">
        <v>334</v>
      </c>
    </row>
    <row r="8" spans="1:5" s="335" customFormat="1" x14ac:dyDescent="0.2">
      <c r="A8" s="15" t="s">
        <v>984</v>
      </c>
      <c r="B8" s="85">
        <v>6700</v>
      </c>
      <c r="C8" s="85">
        <v>340725</v>
      </c>
      <c r="D8" s="94">
        <v>1</v>
      </c>
      <c r="E8" s="95" t="s">
        <v>334</v>
      </c>
    </row>
    <row r="9" spans="1:5" s="335" customFormat="1" x14ac:dyDescent="0.2">
      <c r="A9" s="15" t="s">
        <v>325</v>
      </c>
      <c r="B9" s="85">
        <v>6000</v>
      </c>
      <c r="C9" s="85">
        <v>29018</v>
      </c>
      <c r="D9" s="94">
        <v>1</v>
      </c>
      <c r="E9" s="95" t="s">
        <v>334</v>
      </c>
    </row>
    <row r="10" spans="1:5" s="335" customFormat="1" x14ac:dyDescent="0.2">
      <c r="A10" s="15" t="s">
        <v>758</v>
      </c>
      <c r="B10" s="298">
        <v>9000</v>
      </c>
      <c r="C10" s="85">
        <v>80125</v>
      </c>
      <c r="D10" s="94">
        <v>1</v>
      </c>
      <c r="E10" s="95" t="s">
        <v>334</v>
      </c>
    </row>
    <row r="11" spans="1:5" s="335" customFormat="1" x14ac:dyDescent="0.2">
      <c r="A11" s="15" t="s">
        <v>326</v>
      </c>
      <c r="B11" s="85">
        <v>90000</v>
      </c>
      <c r="C11" s="85">
        <v>144490</v>
      </c>
      <c r="D11" s="94">
        <v>1</v>
      </c>
      <c r="E11" s="95" t="s">
        <v>334</v>
      </c>
    </row>
    <row r="12" spans="1:5" s="335" customFormat="1" x14ac:dyDescent="0.2">
      <c r="A12" s="15" t="s">
        <v>327</v>
      </c>
      <c r="B12" s="85">
        <v>8000</v>
      </c>
      <c r="C12" s="85">
        <v>433016</v>
      </c>
      <c r="D12" s="94">
        <v>1</v>
      </c>
      <c r="E12" s="95" t="s">
        <v>334</v>
      </c>
    </row>
    <row r="13" spans="1:5" s="335" customFormat="1" x14ac:dyDescent="0.2">
      <c r="A13" s="15" t="s">
        <v>759</v>
      </c>
      <c r="B13" s="85">
        <v>5000000</v>
      </c>
      <c r="C13" s="85">
        <v>5000150</v>
      </c>
      <c r="D13" s="94">
        <v>1</v>
      </c>
      <c r="E13" s="95" t="s">
        <v>334</v>
      </c>
    </row>
    <row r="14" spans="1:5" s="336" customFormat="1" x14ac:dyDescent="0.2">
      <c r="A14" s="15" t="s">
        <v>1000</v>
      </c>
      <c r="B14" s="636">
        <v>3000000</v>
      </c>
      <c r="C14" s="85">
        <v>3000</v>
      </c>
      <c r="D14" s="94">
        <v>1</v>
      </c>
      <c r="E14" s="95" t="s">
        <v>334</v>
      </c>
    </row>
    <row r="15" spans="1:5" s="335" customFormat="1" x14ac:dyDescent="0.2">
      <c r="A15" s="97" t="s">
        <v>328</v>
      </c>
      <c r="B15" s="98"/>
      <c r="C15" s="98">
        <f>SUM(C7:C14)</f>
        <v>6127729</v>
      </c>
      <c r="D15" s="99"/>
      <c r="E15" s="100"/>
    </row>
    <row r="16" spans="1:5" s="335" customFormat="1" x14ac:dyDescent="0.2">
      <c r="A16" s="80"/>
    </row>
    <row r="17" spans="1:10" s="277" customFormat="1" x14ac:dyDescent="0.2">
      <c r="A17" s="89" t="s">
        <v>329</v>
      </c>
    </row>
    <row r="18" spans="1:10" s="277" customFormat="1" ht="12.75" thickBot="1" x14ac:dyDescent="0.25">
      <c r="A18" s="401" t="s">
        <v>943</v>
      </c>
      <c r="B18" s="91" t="s">
        <v>330</v>
      </c>
      <c r="C18" s="91" t="s">
        <v>331</v>
      </c>
      <c r="D18" s="91" t="s">
        <v>332</v>
      </c>
      <c r="E18" s="92" t="s">
        <v>333</v>
      </c>
    </row>
    <row r="19" spans="1:10" s="277" customFormat="1" x14ac:dyDescent="0.2">
      <c r="A19" s="93" t="s">
        <v>323</v>
      </c>
      <c r="B19" s="93"/>
      <c r="C19" s="93"/>
      <c r="D19" s="93"/>
      <c r="E19" s="93"/>
    </row>
    <row r="20" spans="1:10" s="277" customFormat="1" ht="12" customHeight="1" x14ac:dyDescent="0.2">
      <c r="A20" s="80" t="s">
        <v>324</v>
      </c>
      <c r="B20" s="85">
        <v>150</v>
      </c>
      <c r="C20" s="85">
        <v>97205</v>
      </c>
      <c r="D20" s="94">
        <v>1</v>
      </c>
      <c r="E20" s="95" t="s">
        <v>334</v>
      </c>
    </row>
    <row r="21" spans="1:10" s="277" customFormat="1" ht="12" customHeight="1" x14ac:dyDescent="0.2">
      <c r="A21" s="15" t="s">
        <v>985</v>
      </c>
      <c r="B21" s="85">
        <v>4700</v>
      </c>
      <c r="C21" s="85">
        <v>224225</v>
      </c>
      <c r="D21" s="94">
        <v>1</v>
      </c>
      <c r="E21" s="95" t="s">
        <v>335</v>
      </c>
    </row>
    <row r="22" spans="1:10" s="277" customFormat="1" x14ac:dyDescent="0.2">
      <c r="A22" s="15" t="s">
        <v>325</v>
      </c>
      <c r="B22" s="85">
        <v>6000</v>
      </c>
      <c r="C22" s="85">
        <v>29018</v>
      </c>
      <c r="D22" s="94">
        <v>1</v>
      </c>
      <c r="E22" s="95" t="s">
        <v>336</v>
      </c>
    </row>
    <row r="23" spans="1:10" s="277" customFormat="1" x14ac:dyDescent="0.2">
      <c r="A23" s="15" t="s">
        <v>758</v>
      </c>
      <c r="B23" s="298">
        <v>9000</v>
      </c>
      <c r="C23" s="85">
        <v>80125</v>
      </c>
      <c r="D23" s="94">
        <v>1</v>
      </c>
      <c r="E23" s="95" t="s">
        <v>337</v>
      </c>
    </row>
    <row r="24" spans="1:10" s="277" customFormat="1" x14ac:dyDescent="0.2">
      <c r="A24" s="15" t="s">
        <v>326</v>
      </c>
      <c r="B24" s="85">
        <v>90000</v>
      </c>
      <c r="C24" s="85">
        <v>164382</v>
      </c>
      <c r="D24" s="94">
        <v>1</v>
      </c>
      <c r="E24" s="95" t="s">
        <v>338</v>
      </c>
    </row>
    <row r="25" spans="1:10" s="277" customFormat="1" x14ac:dyDescent="0.2">
      <c r="A25" s="15" t="s">
        <v>327</v>
      </c>
      <c r="B25" s="85">
        <v>8000</v>
      </c>
      <c r="C25" s="85">
        <v>258016</v>
      </c>
      <c r="D25" s="94">
        <v>1</v>
      </c>
      <c r="E25" s="95" t="s">
        <v>339</v>
      </c>
    </row>
    <row r="26" spans="1:10" s="277" customFormat="1" x14ac:dyDescent="0.2">
      <c r="A26" s="15" t="s">
        <v>759</v>
      </c>
      <c r="B26" s="298">
        <v>4000000</v>
      </c>
      <c r="C26" s="85">
        <v>4000150</v>
      </c>
      <c r="D26" s="94">
        <v>1</v>
      </c>
      <c r="E26" s="95" t="s">
        <v>340</v>
      </c>
    </row>
    <row r="27" spans="1:10" s="277" customFormat="1" x14ac:dyDescent="0.2">
      <c r="A27" s="97" t="s">
        <v>341</v>
      </c>
      <c r="B27" s="98"/>
      <c r="C27" s="98">
        <f>SUM(C20:C26)</f>
        <v>4853121</v>
      </c>
      <c r="D27" s="99"/>
      <c r="E27" s="100"/>
    </row>
    <row r="28" spans="1:10" hidden="1" x14ac:dyDescent="0.2">
      <c r="A28" s="15"/>
      <c r="B28" s="84"/>
      <c r="C28" s="84"/>
      <c r="D28" s="94"/>
      <c r="E28" s="15"/>
      <c r="F28" s="15"/>
    </row>
    <row r="29" spans="1:10" hidden="1" x14ac:dyDescent="0.2">
      <c r="A29" s="15"/>
      <c r="B29" s="84"/>
      <c r="C29" s="84"/>
      <c r="D29" s="94"/>
      <c r="E29" s="15"/>
      <c r="F29" s="15"/>
      <c r="J29" s="15"/>
    </row>
    <row r="30" spans="1:10" hidden="1" x14ac:dyDescent="0.2">
      <c r="F30" s="15"/>
    </row>
    <row r="31" spans="1:10" x14ac:dyDescent="0.2">
      <c r="A31" s="15"/>
      <c r="B31" s="84"/>
      <c r="C31" s="84"/>
      <c r="D31" s="94"/>
      <c r="E31" s="15"/>
      <c r="F31" s="15"/>
    </row>
    <row r="32" spans="1:10" x14ac:dyDescent="0.2">
      <c r="A32" s="407" t="s">
        <v>726</v>
      </c>
      <c r="B32" s="84"/>
      <c r="C32" s="84"/>
      <c r="D32" s="94"/>
      <c r="E32" s="15"/>
      <c r="F32" s="15"/>
    </row>
    <row r="33" spans="1:6" s="336" customFormat="1" x14ac:dyDescent="0.2">
      <c r="A33" s="15"/>
      <c r="B33" s="84"/>
      <c r="C33" s="84"/>
      <c r="D33" s="94"/>
      <c r="E33" s="15"/>
      <c r="F33" s="15"/>
    </row>
    <row r="34" spans="1:6" s="336" customFormat="1" x14ac:dyDescent="0.2">
      <c r="A34" s="15"/>
      <c r="B34" s="84"/>
      <c r="C34" s="84"/>
      <c r="D34" s="94"/>
      <c r="E34" s="15"/>
      <c r="F34" s="15"/>
    </row>
    <row r="35" spans="1:6" x14ac:dyDescent="0.2">
      <c r="C35" s="84"/>
      <c r="D35" s="94"/>
      <c r="E35" s="15"/>
      <c r="F35" s="15"/>
    </row>
    <row r="36" spans="1:6" x14ac:dyDescent="0.2">
      <c r="A36" s="510" t="s">
        <v>800</v>
      </c>
      <c r="B36" s="84"/>
      <c r="C36" s="84"/>
      <c r="D36" s="94"/>
      <c r="E36" s="15"/>
      <c r="F36" s="15"/>
    </row>
    <row r="37" spans="1:6" x14ac:dyDescent="0.2">
      <c r="B37" s="84"/>
      <c r="C37" s="84"/>
      <c r="D37" s="94"/>
      <c r="E37" s="15"/>
      <c r="F37" s="15"/>
    </row>
    <row r="38" spans="1:6" s="336" customFormat="1" ht="12.75" customHeight="1" x14ac:dyDescent="0.2">
      <c r="B38" s="511" t="s">
        <v>1009</v>
      </c>
      <c r="C38" s="658" t="s">
        <v>944</v>
      </c>
      <c r="D38" s="655"/>
    </row>
    <row r="39" spans="1:6" ht="13.5" customHeight="1" thickBot="1" x14ac:dyDescent="0.25">
      <c r="A39" s="1" t="s">
        <v>342</v>
      </c>
      <c r="B39" s="775" t="s">
        <v>343</v>
      </c>
      <c r="C39" s="775"/>
      <c r="D39" s="656"/>
    </row>
    <row r="40" spans="1:6" x14ac:dyDescent="0.2">
      <c r="A40" s="336" t="s">
        <v>344</v>
      </c>
      <c r="B40" s="347">
        <v>19</v>
      </c>
      <c r="C40" s="83">
        <v>19</v>
      </c>
      <c r="D40" s="102"/>
    </row>
    <row r="41" spans="1:6" x14ac:dyDescent="0.2">
      <c r="A41" s="15" t="s">
        <v>345</v>
      </c>
      <c r="B41" s="347">
        <v>91</v>
      </c>
      <c r="C41" s="83">
        <v>83</v>
      </c>
      <c r="D41" s="350"/>
    </row>
    <row r="42" spans="1:6" x14ac:dyDescent="0.2">
      <c r="A42" s="20" t="s">
        <v>346</v>
      </c>
      <c r="B42" s="352">
        <v>21.19</v>
      </c>
      <c r="C42" s="494">
        <v>23.29</v>
      </c>
      <c r="D42" s="657"/>
    </row>
    <row r="43" spans="1:6" x14ac:dyDescent="0.2">
      <c r="A43" s="15"/>
      <c r="B43" s="84"/>
      <c r="C43" s="84"/>
      <c r="D43" s="94"/>
      <c r="E43" s="15"/>
      <c r="F43" s="15"/>
    </row>
    <row r="44" spans="1:6" x14ac:dyDescent="0.2">
      <c r="B44" s="15"/>
      <c r="D44" s="94"/>
      <c r="E44" s="15"/>
      <c r="F44" s="15"/>
    </row>
    <row r="45" spans="1:6" x14ac:dyDescent="0.2">
      <c r="A45" s="14" t="s">
        <v>801</v>
      </c>
      <c r="B45" s="84"/>
    </row>
    <row r="46" spans="1:6" x14ac:dyDescent="0.2">
      <c r="A46" s="336"/>
      <c r="B46" s="84"/>
    </row>
    <row r="47" spans="1:6" x14ac:dyDescent="0.2">
      <c r="A47" s="336"/>
      <c r="B47" s="511" t="s">
        <v>1009</v>
      </c>
      <c r="C47" s="658" t="s">
        <v>944</v>
      </c>
    </row>
    <row r="48" spans="1:6" ht="13.5" customHeight="1" thickBot="1" x14ac:dyDescent="0.25">
      <c r="A48" s="1" t="s">
        <v>7</v>
      </c>
      <c r="B48" s="774" t="s">
        <v>780</v>
      </c>
      <c r="C48" s="774"/>
    </row>
    <row r="49" spans="1:3" x14ac:dyDescent="0.2">
      <c r="A49" s="336" t="s">
        <v>344</v>
      </c>
      <c r="B49" s="347">
        <v>5187</v>
      </c>
      <c r="C49" s="83">
        <v>3934</v>
      </c>
    </row>
    <row r="50" spans="1:3" x14ac:dyDescent="0.2">
      <c r="A50" s="15" t="s">
        <v>345</v>
      </c>
      <c r="B50" s="347">
        <v>24392</v>
      </c>
      <c r="C50" s="83">
        <v>16925</v>
      </c>
    </row>
    <row r="51" spans="1:3" x14ac:dyDescent="0.2">
      <c r="A51" s="20" t="s">
        <v>346</v>
      </c>
      <c r="B51" s="349">
        <v>21.27</v>
      </c>
      <c r="C51" s="348">
        <v>23.24</v>
      </c>
    </row>
  </sheetData>
  <mergeCells count="2">
    <mergeCell ref="B48:C48"/>
    <mergeCell ref="B39:C39"/>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G24"/>
  <sheetViews>
    <sheetView showGridLines="0" zoomScaleNormal="100" workbookViewId="0"/>
  </sheetViews>
  <sheetFormatPr baseColWidth="10" defaultColWidth="11" defaultRowHeight="12" x14ac:dyDescent="0.2"/>
  <cols>
    <col min="1" max="1" width="30.375" style="212" customWidth="1"/>
    <col min="2" max="5" width="13.875" style="212" customWidth="1"/>
    <col min="6" max="16384" width="11" style="212"/>
  </cols>
  <sheetData>
    <row r="1" spans="1:7" ht="21" x14ac:dyDescent="0.2">
      <c r="A1" s="773" t="s">
        <v>810</v>
      </c>
      <c r="B1" s="213"/>
      <c r="C1" s="213"/>
      <c r="E1" s="336"/>
      <c r="G1" s="17"/>
    </row>
    <row r="2" spans="1:7" x14ac:dyDescent="0.2">
      <c r="E2" s="336"/>
      <c r="G2" s="17"/>
    </row>
    <row r="3" spans="1:7" ht="12.75" customHeight="1" x14ac:dyDescent="0.2">
      <c r="A3" s="214"/>
      <c r="B3" s="217"/>
      <c r="C3" s="215"/>
      <c r="D3" s="215"/>
    </row>
    <row r="4" spans="1:7" ht="12" customHeight="1" x14ac:dyDescent="0.2">
      <c r="B4" s="380" t="s">
        <v>141</v>
      </c>
      <c r="C4" s="380" t="s">
        <v>142</v>
      </c>
      <c r="D4" s="380" t="s">
        <v>143</v>
      </c>
      <c r="E4" s="380" t="s">
        <v>144</v>
      </c>
    </row>
    <row r="5" spans="1:7" ht="12" customHeight="1" thickBot="1" x14ac:dyDescent="0.25">
      <c r="A5" s="379" t="s">
        <v>145</v>
      </c>
      <c r="B5" s="379">
        <v>2016</v>
      </c>
      <c r="C5" s="378">
        <v>2016</v>
      </c>
      <c r="D5" s="378" t="s">
        <v>957</v>
      </c>
      <c r="E5" s="378" t="s">
        <v>957</v>
      </c>
    </row>
    <row r="6" spans="1:7" ht="12.75" customHeight="1" thickTop="1" x14ac:dyDescent="0.2">
      <c r="A6" s="383" t="s">
        <v>146</v>
      </c>
      <c r="B6" s="381">
        <v>0.24199999999999999</v>
      </c>
      <c r="C6" s="382">
        <v>7.0999999999999994E-2</v>
      </c>
      <c r="D6" s="381">
        <v>0.27</v>
      </c>
      <c r="E6" s="382">
        <v>9.8000000000000004E-2</v>
      </c>
    </row>
    <row r="7" spans="1:7" ht="12.75" customHeight="1" x14ac:dyDescent="0.2">
      <c r="A7" s="383" t="s">
        <v>147</v>
      </c>
      <c r="B7" s="384">
        <v>0</v>
      </c>
      <c r="C7" s="382">
        <v>0</v>
      </c>
      <c r="D7" s="385">
        <v>0.19900000000000001</v>
      </c>
      <c r="E7" s="385">
        <v>2.5999999999999999E-2</v>
      </c>
    </row>
    <row r="8" spans="1:7" ht="12.75" customHeight="1" x14ac:dyDescent="0.2">
      <c r="A8" s="383" t="s">
        <v>148</v>
      </c>
      <c r="B8" s="384">
        <v>0.47599999999999998</v>
      </c>
      <c r="C8" s="382">
        <v>0.29599999999999999</v>
      </c>
      <c r="D8" s="385">
        <v>0.52300000000000002</v>
      </c>
      <c r="E8" s="385">
        <v>0.29699999999999999</v>
      </c>
    </row>
    <row r="10" spans="1:7" x14ac:dyDescent="0.2">
      <c r="A10" s="212" t="s">
        <v>959</v>
      </c>
    </row>
    <row r="13" spans="1:7" ht="21" x14ac:dyDescent="0.2">
      <c r="A13" s="773" t="s">
        <v>811</v>
      </c>
    </row>
    <row r="15" spans="1:7" x14ac:dyDescent="0.2">
      <c r="B15" s="380" t="s">
        <v>141</v>
      </c>
      <c r="C15" s="380" t="s">
        <v>142</v>
      </c>
      <c r="D15" s="380" t="s">
        <v>141</v>
      </c>
      <c r="E15" s="380" t="s">
        <v>142</v>
      </c>
    </row>
    <row r="16" spans="1:7" ht="12.75" thickBot="1" x14ac:dyDescent="0.25">
      <c r="A16" s="379" t="s">
        <v>145</v>
      </c>
      <c r="B16" s="379">
        <v>2016</v>
      </c>
      <c r="C16" s="378">
        <v>2016</v>
      </c>
      <c r="D16" s="378" t="s">
        <v>957</v>
      </c>
      <c r="E16" s="378" t="s">
        <v>957</v>
      </c>
    </row>
    <row r="17" spans="1:5" ht="12.75" customHeight="1" thickTop="1" x14ac:dyDescent="0.2">
      <c r="A17" s="383" t="s">
        <v>146</v>
      </c>
      <c r="B17" s="381">
        <v>0.25600000000000001</v>
      </c>
      <c r="C17" s="382">
        <v>6.8000000000000005E-2</v>
      </c>
      <c r="D17" s="381">
        <v>0.28899999999999998</v>
      </c>
      <c r="E17" s="382">
        <v>5.0999999999999997E-2</v>
      </c>
    </row>
    <row r="18" spans="1:5" ht="12.75" customHeight="1" x14ac:dyDescent="0.2">
      <c r="A18" s="383" t="s">
        <v>147</v>
      </c>
      <c r="B18" s="384">
        <v>0</v>
      </c>
      <c r="C18" s="382">
        <v>0</v>
      </c>
      <c r="D18" s="385">
        <v>0.17299999999999999</v>
      </c>
      <c r="E18" s="385">
        <v>2.8000000000000001E-2</v>
      </c>
    </row>
    <row r="19" spans="1:5" ht="12.75" customHeight="1" x14ac:dyDescent="0.2">
      <c r="A19" s="383" t="s">
        <v>148</v>
      </c>
      <c r="B19" s="384">
        <v>0.39900000000000002</v>
      </c>
      <c r="C19" s="382">
        <v>0.27</v>
      </c>
      <c r="D19" s="385">
        <v>0.46400000000000002</v>
      </c>
      <c r="E19" s="385">
        <v>0.184</v>
      </c>
    </row>
    <row r="22" spans="1:5" x14ac:dyDescent="0.2">
      <c r="A22" s="212" t="s">
        <v>960</v>
      </c>
    </row>
    <row r="24" spans="1:5" x14ac:dyDescent="0.2">
      <c r="A24" s="212" t="s">
        <v>958</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G8"/>
  <sheetViews>
    <sheetView showGridLines="0" workbookViewId="0"/>
  </sheetViews>
  <sheetFormatPr baseColWidth="10" defaultRowHeight="12.75" x14ac:dyDescent="0.2"/>
  <cols>
    <col min="4" max="4" width="4.375" customWidth="1"/>
  </cols>
  <sheetData>
    <row r="1" spans="1:7" ht="21" x14ac:dyDescent="0.2">
      <c r="A1" s="773" t="s">
        <v>884</v>
      </c>
      <c r="B1" s="212"/>
      <c r="C1" s="213"/>
      <c r="D1" s="212"/>
      <c r="E1" s="212"/>
      <c r="F1" s="30"/>
      <c r="G1" s="30"/>
    </row>
    <row r="2" spans="1:7" x14ac:dyDescent="0.2">
      <c r="A2" s="212"/>
      <c r="B2" s="212"/>
      <c r="C2" s="212"/>
      <c r="D2" s="212"/>
      <c r="E2" s="212"/>
      <c r="F2" s="30"/>
      <c r="G2" s="30"/>
    </row>
    <row r="3" spans="1:7" x14ac:dyDescent="0.2">
      <c r="A3" s="581" t="s">
        <v>885</v>
      </c>
      <c r="B3" s="30"/>
      <c r="C3" s="30"/>
      <c r="D3" s="30"/>
      <c r="E3" s="581" t="s">
        <v>51</v>
      </c>
      <c r="F3" s="30"/>
      <c r="G3" s="30"/>
    </row>
    <row r="4" spans="1:7" x14ac:dyDescent="0.2">
      <c r="A4" s="30"/>
      <c r="B4" s="30"/>
      <c r="C4" s="30"/>
      <c r="D4" s="30"/>
      <c r="E4" s="30"/>
      <c r="F4" s="30"/>
      <c r="G4" s="30"/>
    </row>
    <row r="5" spans="1:7" ht="13.5" thickBot="1" x14ac:dyDescent="0.25">
      <c r="A5" s="582" t="s">
        <v>876</v>
      </c>
      <c r="B5" s="583" t="s">
        <v>242</v>
      </c>
      <c r="C5" s="583" t="s">
        <v>243</v>
      </c>
      <c r="D5" s="30"/>
      <c r="E5" s="582" t="s">
        <v>876</v>
      </c>
      <c r="F5" s="583" t="s">
        <v>242</v>
      </c>
      <c r="G5" s="583" t="s">
        <v>243</v>
      </c>
    </row>
    <row r="6" spans="1:7" ht="13.5" thickTop="1" x14ac:dyDescent="0.2">
      <c r="A6" s="567">
        <v>2016</v>
      </c>
      <c r="B6" s="584">
        <v>2.7804258962259511E-3</v>
      </c>
      <c r="C6" s="584">
        <v>2.3979226676012013E-4</v>
      </c>
      <c r="D6" s="30"/>
      <c r="E6" s="567">
        <v>2016</v>
      </c>
      <c r="F6" s="584">
        <v>1.1059053007654591E-2</v>
      </c>
      <c r="G6" s="584">
        <v>7.7910302770359437E-3</v>
      </c>
    </row>
    <row r="7" spans="1:7" x14ac:dyDescent="0.2">
      <c r="A7" s="567">
        <v>2017</v>
      </c>
      <c r="B7" s="584">
        <v>2.5566634336990899E-3</v>
      </c>
      <c r="C7" s="584">
        <v>4.360074040469622E-4</v>
      </c>
      <c r="D7" s="30"/>
      <c r="E7" s="567">
        <v>2017</v>
      </c>
      <c r="F7" s="584">
        <v>1.3838391011895233E-2</v>
      </c>
      <c r="G7" s="584">
        <v>6.8096381966356711E-3</v>
      </c>
    </row>
    <row r="8" spans="1:7" x14ac:dyDescent="0.2">
      <c r="A8" s="567">
        <v>2018</v>
      </c>
      <c r="B8" s="584">
        <v>2.9115202344628661E-3</v>
      </c>
      <c r="C8" s="584">
        <v>1.3470011389609529E-4</v>
      </c>
      <c r="D8" s="30"/>
      <c r="E8" s="567">
        <v>2018</v>
      </c>
      <c r="F8" s="584">
        <v>1.586020933411059E-2</v>
      </c>
      <c r="G8" s="584">
        <v>4.5037239781314979E-3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17">
    <tabColor rgb="FF92D050"/>
    <pageSetUpPr fitToPage="1"/>
  </sheetPr>
  <dimension ref="A1:I21"/>
  <sheetViews>
    <sheetView showGridLines="0" zoomScaleNormal="100" workbookViewId="0"/>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ht="21" x14ac:dyDescent="0.2">
      <c r="A1" s="773" t="s">
        <v>741</v>
      </c>
      <c r="F1" s="15"/>
      <c r="G1" s="15"/>
      <c r="H1" s="15"/>
      <c r="I1" s="15"/>
    </row>
    <row r="3" spans="1:9" x14ac:dyDescent="0.2">
      <c r="A3" s="218"/>
    </row>
    <row r="4" spans="1:9" ht="12.75" x14ac:dyDescent="0.2">
      <c r="A4" s="219"/>
      <c r="B4" s="336"/>
      <c r="C4" s="798">
        <v>2018</v>
      </c>
      <c r="D4" s="799"/>
      <c r="E4" s="508"/>
      <c r="F4" s="800">
        <v>2017</v>
      </c>
      <c r="G4" s="799"/>
      <c r="H4" s="336"/>
      <c r="I4" s="336"/>
    </row>
    <row r="5" spans="1:9" ht="51" thickBot="1" x14ac:dyDescent="0.25">
      <c r="A5" s="797" t="s">
        <v>742</v>
      </c>
      <c r="B5" s="797"/>
      <c r="C5" s="92" t="s">
        <v>812</v>
      </c>
      <c r="D5" s="196" t="s">
        <v>813</v>
      </c>
      <c r="E5" s="196"/>
      <c r="F5" s="531" t="s">
        <v>812</v>
      </c>
      <c r="G5" s="220" t="s">
        <v>814</v>
      </c>
      <c r="H5" s="1"/>
      <c r="I5" s="336"/>
    </row>
    <row r="6" spans="1:9" s="336" customFormat="1" x14ac:dyDescent="0.2">
      <c r="A6" s="537" t="s">
        <v>51</v>
      </c>
      <c r="B6" s="537"/>
      <c r="C6" s="74"/>
      <c r="D6" s="538"/>
      <c r="E6" s="538"/>
      <c r="F6" s="533"/>
      <c r="G6" s="532"/>
      <c r="H6" s="15"/>
    </row>
    <row r="7" spans="1:9" x14ac:dyDescent="0.2">
      <c r="A7" s="70" t="s">
        <v>183</v>
      </c>
      <c r="B7" s="70"/>
      <c r="C7" s="197">
        <v>42698.741999999998</v>
      </c>
      <c r="D7" s="221">
        <v>0.55879147446545385</v>
      </c>
      <c r="E7" s="532"/>
      <c r="F7" s="197">
        <v>36733.525999999998</v>
      </c>
      <c r="G7" s="221">
        <v>0.55051845553840928</v>
      </c>
      <c r="H7" s="15"/>
      <c r="I7" s="336"/>
    </row>
    <row r="8" spans="1:9" x14ac:dyDescent="0.2">
      <c r="A8" s="70" t="s">
        <v>734</v>
      </c>
      <c r="B8" s="70"/>
      <c r="C8" s="197">
        <v>30241.025999999998</v>
      </c>
      <c r="D8" s="221">
        <v>0.17163981142703294</v>
      </c>
      <c r="E8" s="532"/>
      <c r="F8" s="197">
        <v>26904.261999999999</v>
      </c>
      <c r="G8" s="221">
        <v>0.17255853366280779</v>
      </c>
      <c r="H8" s="15"/>
      <c r="I8" s="336"/>
    </row>
    <row r="9" spans="1:9" x14ac:dyDescent="0.2">
      <c r="A9" s="534" t="s">
        <v>74</v>
      </c>
      <c r="B9" s="534"/>
      <c r="C9" s="535">
        <v>10587.543</v>
      </c>
      <c r="D9" s="536">
        <v>5.8376527963097766E-2</v>
      </c>
      <c r="E9" s="535"/>
      <c r="F9" s="535">
        <v>9886.982</v>
      </c>
      <c r="G9" s="536">
        <v>6.4609503688789968E-2</v>
      </c>
      <c r="H9" s="20"/>
      <c r="I9" s="336"/>
    </row>
    <row r="10" spans="1:9" x14ac:dyDescent="0.2">
      <c r="A10" s="509" t="s">
        <v>52</v>
      </c>
      <c r="B10" s="72"/>
      <c r="C10" s="72"/>
      <c r="D10" s="72"/>
      <c r="E10" s="72"/>
      <c r="F10" s="72"/>
      <c r="G10" s="221"/>
      <c r="H10" s="336"/>
      <c r="I10" s="336"/>
    </row>
    <row r="11" spans="1:9" x14ac:dyDescent="0.2">
      <c r="A11" s="426" t="s">
        <v>186</v>
      </c>
      <c r="B11" s="426"/>
      <c r="C11" s="197">
        <v>135229.54699999999</v>
      </c>
      <c r="D11" s="221">
        <v>0.87966139530142773</v>
      </c>
      <c r="E11" s="221"/>
      <c r="F11" s="197">
        <v>131569.682</v>
      </c>
      <c r="G11" s="221">
        <v>0.88456913652797298</v>
      </c>
      <c r="H11" s="336"/>
      <c r="I11" s="336"/>
    </row>
    <row r="12" spans="1:9" x14ac:dyDescent="0.2">
      <c r="A12" s="426" t="s">
        <v>755</v>
      </c>
      <c r="B12" s="72"/>
      <c r="C12" s="197">
        <v>5949.77</v>
      </c>
      <c r="D12" s="221">
        <v>0.85067473196442889</v>
      </c>
      <c r="E12" s="221"/>
      <c r="F12" s="197">
        <v>5924.4380000000001</v>
      </c>
      <c r="G12" s="221">
        <v>0.85278046626532333</v>
      </c>
      <c r="H12" s="336"/>
      <c r="I12" s="336"/>
    </row>
    <row r="13" spans="1:9" ht="14.25" x14ac:dyDescent="0.2">
      <c r="A13" s="426" t="s">
        <v>147</v>
      </c>
      <c r="B13" s="72"/>
      <c r="C13" s="197">
        <v>5168.2270000000008</v>
      </c>
      <c r="D13" s="221">
        <v>4.842182822078054E-2</v>
      </c>
      <c r="E13" s="216" t="s">
        <v>190</v>
      </c>
      <c r="F13" s="197">
        <v>4602.8670000000002</v>
      </c>
      <c r="G13" s="221">
        <v>4.21263529882571E-2</v>
      </c>
      <c r="H13" s="216" t="s">
        <v>190</v>
      </c>
      <c r="I13" s="336"/>
    </row>
    <row r="14" spans="1:9" x14ac:dyDescent="0.2">
      <c r="A14" s="113" t="s">
        <v>10</v>
      </c>
      <c r="B14" s="222"/>
      <c r="C14" s="223">
        <f>SUM(C7:C13)</f>
        <v>229874.85500000001</v>
      </c>
      <c r="D14" s="224"/>
      <c r="E14" s="224"/>
      <c r="F14" s="224">
        <f>SUM(F7:F13)</f>
        <v>215621.75699999998</v>
      </c>
      <c r="G14" s="225"/>
      <c r="H14" s="226"/>
      <c r="I14" s="336"/>
    </row>
    <row r="15" spans="1:9" x14ac:dyDescent="0.2">
      <c r="A15" s="354"/>
      <c r="B15" s="354"/>
      <c r="C15" s="227"/>
      <c r="D15" s="228"/>
      <c r="E15" s="228"/>
      <c r="F15" s="228"/>
      <c r="G15" s="228"/>
      <c r="H15" s="228"/>
      <c r="I15" s="228"/>
    </row>
    <row r="16" spans="1:9" x14ac:dyDescent="0.2">
      <c r="A16" s="336"/>
      <c r="B16" s="336"/>
      <c r="C16" s="336"/>
      <c r="D16" s="336"/>
      <c r="E16" s="336"/>
      <c r="F16" s="336"/>
      <c r="G16" s="336"/>
      <c r="H16" s="336"/>
      <c r="I16" s="336"/>
    </row>
    <row r="17" spans="1:9" ht="14.25" x14ac:dyDescent="0.2">
      <c r="A17" s="336" t="s">
        <v>191</v>
      </c>
      <c r="B17" s="336"/>
      <c r="C17" s="336"/>
      <c r="D17" s="336"/>
      <c r="E17" s="336"/>
      <c r="F17" s="336"/>
      <c r="G17" s="336"/>
      <c r="H17" s="336"/>
      <c r="I17" s="336"/>
    </row>
    <row r="18" spans="1:9" ht="14.25" x14ac:dyDescent="0.2">
      <c r="A18" s="336" t="s">
        <v>192</v>
      </c>
      <c r="B18" s="336"/>
      <c r="C18" s="336"/>
      <c r="D18" s="336"/>
      <c r="E18" s="336"/>
      <c r="F18" s="336"/>
      <c r="G18" s="336"/>
      <c r="H18" s="336"/>
      <c r="I18" s="336"/>
    </row>
    <row r="19" spans="1:9" x14ac:dyDescent="0.2">
      <c r="A19" s="336" t="s">
        <v>193</v>
      </c>
      <c r="B19" s="336"/>
      <c r="C19" s="336"/>
      <c r="D19" s="336"/>
      <c r="E19" s="336"/>
      <c r="F19" s="336"/>
      <c r="G19" s="336"/>
      <c r="H19" s="336"/>
      <c r="I19" s="336"/>
    </row>
    <row r="20" spans="1:9" x14ac:dyDescent="0.2">
      <c r="A20" s="336"/>
      <c r="B20" s="336"/>
      <c r="C20" s="336"/>
      <c r="D20" s="336"/>
      <c r="E20" s="336"/>
      <c r="F20" s="336"/>
      <c r="G20" s="336"/>
      <c r="H20" s="336"/>
      <c r="I20" s="336"/>
    </row>
    <row r="21" spans="1:9" x14ac:dyDescent="0.2">
      <c r="A21" s="487" t="s">
        <v>815</v>
      </c>
      <c r="B21" s="336"/>
      <c r="C21" s="336"/>
      <c r="D21" s="336"/>
      <c r="E21" s="336"/>
      <c r="F21" s="336"/>
      <c r="G21" s="336"/>
      <c r="H21" s="336"/>
      <c r="I21" s="336"/>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5">
    <tabColor rgb="FF92D050"/>
    <pageSetUpPr fitToPage="1"/>
  </sheetPr>
  <dimension ref="A1:K16"/>
  <sheetViews>
    <sheetView zoomScaleNormal="100" workbookViewId="0"/>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ht="21" x14ac:dyDescent="0.2">
      <c r="A1" s="773" t="s">
        <v>1131</v>
      </c>
      <c r="B1" s="199"/>
      <c r="C1" s="199"/>
      <c r="D1" s="199"/>
      <c r="E1" s="199"/>
      <c r="F1" s="199"/>
      <c r="G1" s="199"/>
      <c r="H1" s="199"/>
      <c r="I1" s="199"/>
    </row>
    <row r="2" spans="1:11" x14ac:dyDescent="0.2">
      <c r="B2" s="15"/>
      <c r="C2" s="15"/>
      <c r="D2" s="15"/>
      <c r="E2" s="15"/>
      <c r="F2" s="15"/>
      <c r="G2" s="15"/>
      <c r="H2" s="15"/>
      <c r="I2" s="15"/>
    </row>
    <row r="3" spans="1:11" ht="24.75" thickBot="1" x14ac:dyDescent="0.25">
      <c r="A3" s="797" t="s">
        <v>743</v>
      </c>
      <c r="B3" s="797"/>
      <c r="C3" s="229" t="s">
        <v>1084</v>
      </c>
      <c r="D3" s="417" t="s">
        <v>1085</v>
      </c>
      <c r="E3" s="229" t="s">
        <v>961</v>
      </c>
      <c r="F3" s="417" t="s">
        <v>962</v>
      </c>
      <c r="G3" s="229" t="s">
        <v>878</v>
      </c>
      <c r="H3" s="417" t="s">
        <v>879</v>
      </c>
      <c r="I3" s="229" t="s">
        <v>816</v>
      </c>
    </row>
    <row r="4" spans="1:11" ht="12" customHeight="1" x14ac:dyDescent="0.2">
      <c r="A4" s="805" t="s">
        <v>69</v>
      </c>
      <c r="B4" s="805"/>
      <c r="C4" s="165">
        <v>146347.54399999999</v>
      </c>
      <c r="D4" s="230">
        <v>2.9913069163106189E-2</v>
      </c>
      <c r="E4" s="165">
        <v>142096.98699999999</v>
      </c>
      <c r="F4" s="308">
        <v>2.7885787242661376E-2</v>
      </c>
      <c r="G4" s="166">
        <v>138242</v>
      </c>
      <c r="H4" s="308">
        <v>1.7390472405596154E-2</v>
      </c>
      <c r="I4" s="166">
        <v>135879</v>
      </c>
      <c r="K4" s="23"/>
    </row>
    <row r="5" spans="1:11" ht="12" customHeight="1" x14ac:dyDescent="0.2">
      <c r="A5" s="806" t="s">
        <v>70</v>
      </c>
      <c r="B5" s="806"/>
      <c r="C5" s="228">
        <v>5949.77</v>
      </c>
      <c r="D5" s="230">
        <v>4.2758486121384567E-3</v>
      </c>
      <c r="E5" s="228">
        <v>5924.4380000000001</v>
      </c>
      <c r="F5" s="308">
        <v>6.4971777817724272E-2</v>
      </c>
      <c r="G5" s="186">
        <v>5563</v>
      </c>
      <c r="H5" s="308">
        <v>-3.0667363652204217E-2</v>
      </c>
      <c r="I5" s="186">
        <v>5739</v>
      </c>
      <c r="K5" s="23"/>
    </row>
    <row r="6" spans="1:11" ht="12" customHeight="1" x14ac:dyDescent="0.2">
      <c r="A6" s="806" t="s">
        <v>71</v>
      </c>
      <c r="B6" s="806"/>
      <c r="C6" s="228">
        <v>135229.54699999999</v>
      </c>
      <c r="D6" s="230">
        <v>2.7816932779392067E-2</v>
      </c>
      <c r="E6" s="228">
        <v>131569.682</v>
      </c>
      <c r="F6" s="308">
        <v>2.7783756337247004E-2</v>
      </c>
      <c r="G6" s="186">
        <v>128013</v>
      </c>
      <c r="H6" s="308">
        <v>-4.3726428722017037E-4</v>
      </c>
      <c r="I6" s="186">
        <v>128069</v>
      </c>
    </row>
    <row r="7" spans="1:11" ht="12" customHeight="1" x14ac:dyDescent="0.2">
      <c r="A7" s="806" t="s">
        <v>72</v>
      </c>
      <c r="B7" s="806"/>
      <c r="C7" s="228">
        <v>5168.2270000000008</v>
      </c>
      <c r="D7" s="230">
        <v>0.12282779406834926</v>
      </c>
      <c r="E7" s="228">
        <v>4602.8670000000002</v>
      </c>
      <c r="F7" s="308">
        <v>-1.3530432918988386E-2</v>
      </c>
      <c r="G7" s="186">
        <v>4666</v>
      </c>
      <c r="H7" s="308">
        <v>1.2530178657653308</v>
      </c>
      <c r="I7" s="186">
        <v>2071</v>
      </c>
    </row>
    <row r="8" spans="1:11" ht="12" customHeight="1" x14ac:dyDescent="0.2">
      <c r="A8" s="807" t="s">
        <v>73</v>
      </c>
      <c r="B8" s="808"/>
      <c r="C8" s="228">
        <v>42698.741999999998</v>
      </c>
      <c r="D8" s="230">
        <v>0.1623915983453372</v>
      </c>
      <c r="E8" s="228">
        <v>36733.525999999998</v>
      </c>
      <c r="F8" s="308">
        <v>8.8787894955243293E-2</v>
      </c>
      <c r="G8" s="186">
        <v>33738</v>
      </c>
      <c r="H8" s="308">
        <v>-0.11348766324197913</v>
      </c>
      <c r="I8" s="186">
        <v>38057</v>
      </c>
    </row>
    <row r="9" spans="1:11" s="336" customFormat="1" ht="12" customHeight="1" x14ac:dyDescent="0.2">
      <c r="A9" s="365" t="s">
        <v>734</v>
      </c>
      <c r="B9" s="365"/>
      <c r="C9" s="228">
        <v>30241.025999999998</v>
      </c>
      <c r="D9" s="230">
        <v>0.12402362123889514</v>
      </c>
      <c r="E9" s="228">
        <v>26904.261999999999</v>
      </c>
      <c r="F9" s="308">
        <v>-1.6405439988301143E-2</v>
      </c>
      <c r="G9" s="186">
        <v>27353</v>
      </c>
      <c r="H9" s="308">
        <v>-9.0928850891175191E-3</v>
      </c>
      <c r="I9" s="186">
        <v>27604</v>
      </c>
    </row>
    <row r="10" spans="1:11" x14ac:dyDescent="0.2">
      <c r="A10" s="808" t="s">
        <v>74</v>
      </c>
      <c r="B10" s="808"/>
      <c r="C10" s="231">
        <v>10587.543</v>
      </c>
      <c r="D10" s="230">
        <v>7.0856910632587339E-2</v>
      </c>
      <c r="E10" s="231">
        <v>9886.982</v>
      </c>
      <c r="F10" s="308">
        <v>-0.1256648390519986</v>
      </c>
      <c r="G10" s="309">
        <v>11308</v>
      </c>
      <c r="H10" s="308">
        <v>-3.9660297239915071E-2</v>
      </c>
      <c r="I10" s="309">
        <v>11775</v>
      </c>
    </row>
    <row r="11" spans="1:11" x14ac:dyDescent="0.2">
      <c r="A11" s="97" t="s">
        <v>757</v>
      </c>
      <c r="B11" s="226"/>
      <c r="C11" s="206">
        <f>C4+C8+C9+C10</f>
        <v>229874.85499999998</v>
      </c>
      <c r="D11" s="232">
        <f>(C11-E11)/E11</f>
        <v>6.6102318236837432E-2</v>
      </c>
      <c r="E11" s="206">
        <f>E4+E8+E9+E10</f>
        <v>215621.75699999995</v>
      </c>
      <c r="F11" s="232">
        <f>(E11-G11)/G11</f>
        <v>2.3645714746891412E-2</v>
      </c>
      <c r="G11" s="206">
        <f>G4+G8+G9+G10</f>
        <v>210641</v>
      </c>
      <c r="H11" s="232">
        <f>(G11-I11)/I11</f>
        <v>0.13424083656864699</v>
      </c>
      <c r="I11" s="206">
        <f>I4+I8+I10</f>
        <v>185711</v>
      </c>
    </row>
    <row r="12" spans="1:11" x14ac:dyDescent="0.2">
      <c r="A12" s="69"/>
      <c r="B12" s="69"/>
      <c r="C12" s="69"/>
      <c r="D12" s="69"/>
      <c r="E12" s="227"/>
      <c r="F12" s="69"/>
      <c r="G12" s="233"/>
      <c r="H12" s="234"/>
      <c r="I12" s="233"/>
    </row>
    <row r="13" spans="1:11" x14ac:dyDescent="0.2">
      <c r="A13" s="803"/>
      <c r="B13" s="804"/>
      <c r="C13" s="804"/>
      <c r="D13" s="804"/>
      <c r="E13" s="804"/>
      <c r="F13" s="804"/>
      <c r="G13" s="804"/>
      <c r="H13" s="804"/>
      <c r="I13" s="804"/>
    </row>
    <row r="14" spans="1:11" x14ac:dyDescent="0.2">
      <c r="A14" s="371"/>
      <c r="B14" s="371"/>
      <c r="C14" s="371"/>
      <c r="D14" s="371"/>
      <c r="E14" s="371"/>
      <c r="F14" s="371"/>
      <c r="G14" s="371"/>
      <c r="H14" s="371"/>
      <c r="I14" s="371"/>
    </row>
    <row r="16" spans="1:11" x14ac:dyDescent="0.2">
      <c r="A16" s="801"/>
      <c r="B16" s="802"/>
      <c r="C16" s="802"/>
      <c r="D16" s="802"/>
      <c r="E16" s="802"/>
      <c r="F16" s="802"/>
      <c r="G16" s="802"/>
      <c r="H16" s="802"/>
      <c r="I16" s="802"/>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22"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0">
    <tabColor rgb="FF92D050"/>
    <pageSetUpPr fitToPage="1"/>
  </sheetPr>
  <dimension ref="A1:F32"/>
  <sheetViews>
    <sheetView zoomScaleNormal="100" workbookViewId="0"/>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ht="21" x14ac:dyDescent="0.2">
      <c r="A1" s="773" t="s">
        <v>1132</v>
      </c>
      <c r="B1" s="235"/>
      <c r="C1" s="199"/>
      <c r="D1" s="15"/>
    </row>
    <row r="2" spans="1:4" x14ac:dyDescent="0.2">
      <c r="A2" s="15"/>
      <c r="B2" s="15"/>
      <c r="C2" s="15"/>
      <c r="D2" s="15"/>
    </row>
    <row r="3" spans="1:4" x14ac:dyDescent="0.2">
      <c r="A3" s="15"/>
      <c r="B3" s="15"/>
    </row>
    <row r="4" spans="1:4" ht="12.75" thickBot="1" x14ac:dyDescent="0.25">
      <c r="A4" s="1"/>
      <c r="B4" s="90" t="s">
        <v>270</v>
      </c>
      <c r="C4" s="418">
        <v>43465</v>
      </c>
      <c r="D4" s="419">
        <v>43100</v>
      </c>
    </row>
    <row r="5" spans="1:4" x14ac:dyDescent="0.2">
      <c r="A5" s="236" t="s">
        <v>271</v>
      </c>
      <c r="B5" s="237" t="s">
        <v>880</v>
      </c>
      <c r="C5" s="18">
        <v>39</v>
      </c>
      <c r="D5" s="18">
        <v>37</v>
      </c>
    </row>
    <row r="6" spans="1:4" x14ac:dyDescent="0.2">
      <c r="A6" s="236"/>
      <c r="B6" s="336" t="s">
        <v>1086</v>
      </c>
      <c r="C6" s="350">
        <v>21</v>
      </c>
      <c r="D6" s="350">
        <v>15</v>
      </c>
    </row>
    <row r="7" spans="1:4" x14ac:dyDescent="0.2">
      <c r="A7" s="236"/>
      <c r="B7" s="15" t="s">
        <v>272</v>
      </c>
      <c r="C7" s="18">
        <v>33</v>
      </c>
      <c r="D7" s="18">
        <v>24</v>
      </c>
    </row>
    <row r="8" spans="1:4" x14ac:dyDescent="0.2">
      <c r="A8" s="236"/>
      <c r="B8" s="237" t="s">
        <v>966</v>
      </c>
      <c r="C8" s="18">
        <v>19</v>
      </c>
      <c r="D8" s="18">
        <v>13</v>
      </c>
    </row>
    <row r="9" spans="1:4" s="336" customFormat="1" x14ac:dyDescent="0.2">
      <c r="A9" s="236"/>
      <c r="B9" s="237" t="s">
        <v>963</v>
      </c>
      <c r="C9" s="18">
        <v>24</v>
      </c>
      <c r="D9" s="18">
        <v>24</v>
      </c>
    </row>
    <row r="10" spans="1:4" x14ac:dyDescent="0.2">
      <c r="A10" s="236"/>
      <c r="B10" s="237" t="s">
        <v>964</v>
      </c>
      <c r="C10" s="18">
        <v>38</v>
      </c>
      <c r="D10" s="18">
        <v>23</v>
      </c>
    </row>
    <row r="11" spans="1:4" s="336" customFormat="1" x14ac:dyDescent="0.2">
      <c r="A11" s="236"/>
      <c r="B11" s="237" t="s">
        <v>965</v>
      </c>
      <c r="C11" s="18">
        <v>28</v>
      </c>
      <c r="D11" s="18">
        <v>14</v>
      </c>
    </row>
    <row r="12" spans="1:4" s="336" customFormat="1" x14ac:dyDescent="0.2">
      <c r="A12" s="236"/>
      <c r="B12" s="336" t="s">
        <v>1087</v>
      </c>
      <c r="C12" s="350">
        <v>47</v>
      </c>
      <c r="D12" s="350">
        <v>0</v>
      </c>
    </row>
    <row r="13" spans="1:4" s="336" customFormat="1" x14ac:dyDescent="0.2">
      <c r="A13" s="236"/>
      <c r="B13" s="238" t="s">
        <v>1116</v>
      </c>
      <c r="C13" s="351">
        <v>102</v>
      </c>
      <c r="D13" s="351">
        <v>59</v>
      </c>
    </row>
    <row r="14" spans="1:4" x14ac:dyDescent="0.2">
      <c r="A14" s="239"/>
      <c r="B14" s="240"/>
      <c r="C14" s="241"/>
      <c r="D14" s="241"/>
    </row>
    <row r="15" spans="1:4" x14ac:dyDescent="0.2">
      <c r="A15" s="242" t="s">
        <v>273</v>
      </c>
      <c r="B15" s="243"/>
      <c r="C15" s="244">
        <f>SUM(C5:C14)</f>
        <v>351</v>
      </c>
      <c r="D15" s="245">
        <f>SUM(D5:D14)</f>
        <v>209</v>
      </c>
    </row>
    <row r="16" spans="1:4" x14ac:dyDescent="0.2">
      <c r="A16" s="236" t="s">
        <v>274</v>
      </c>
      <c r="B16" s="15" t="s">
        <v>967</v>
      </c>
      <c r="C16" s="193">
        <v>20</v>
      </c>
      <c r="D16" s="193">
        <v>20</v>
      </c>
    </row>
    <row r="17" spans="1:6" s="336" customFormat="1" x14ac:dyDescent="0.2">
      <c r="A17" s="236"/>
      <c r="B17" s="15" t="s">
        <v>817</v>
      </c>
      <c r="C17" s="193">
        <v>77</v>
      </c>
      <c r="D17" s="193"/>
    </row>
    <row r="18" spans="1:6" s="302" customFormat="1" x14ac:dyDescent="0.2">
      <c r="A18" s="236"/>
      <c r="B18" s="102" t="s">
        <v>968</v>
      </c>
      <c r="C18" s="350">
        <v>8</v>
      </c>
      <c r="D18" s="350"/>
    </row>
    <row r="19" spans="1:6" x14ac:dyDescent="0.2">
      <c r="A19" s="242" t="s">
        <v>275</v>
      </c>
      <c r="B19" s="226"/>
      <c r="C19" s="206">
        <f>SUM(C16:C18)</f>
        <v>105</v>
      </c>
      <c r="D19" s="246">
        <f>SUM(D16:D18)</f>
        <v>20</v>
      </c>
    </row>
    <row r="20" spans="1:6" x14ac:dyDescent="0.2">
      <c r="A20" s="236" t="s">
        <v>276</v>
      </c>
      <c r="B20" s="15" t="s">
        <v>817</v>
      </c>
      <c r="C20" s="193"/>
      <c r="D20" s="193">
        <v>60</v>
      </c>
    </row>
    <row r="21" spans="1:6" s="336" customFormat="1" x14ac:dyDescent="0.2">
      <c r="A21" s="236"/>
      <c r="B21" s="15" t="s">
        <v>968</v>
      </c>
      <c r="C21" s="193"/>
      <c r="D21" s="193">
        <v>2</v>
      </c>
    </row>
    <row r="22" spans="1:6" s="336" customFormat="1" x14ac:dyDescent="0.2">
      <c r="A22" s="242" t="s">
        <v>818</v>
      </c>
      <c r="B22" s="226"/>
      <c r="C22" s="206">
        <f>SUM(C20:C21)</f>
        <v>0</v>
      </c>
      <c r="D22" s="246">
        <f>SUM(D20:D21)</f>
        <v>62</v>
      </c>
    </row>
    <row r="23" spans="1:6" x14ac:dyDescent="0.2">
      <c r="A23" s="247" t="s">
        <v>277</v>
      </c>
      <c r="B23" s="226"/>
      <c r="C23" s="206">
        <f>+C15+C19+C22</f>
        <v>456</v>
      </c>
      <c r="D23" s="246">
        <f>+D15+D19+D22</f>
        <v>291</v>
      </c>
    </row>
    <row r="24" spans="1:6" x14ac:dyDescent="0.2">
      <c r="A24" s="248"/>
      <c r="C24" s="83"/>
      <c r="D24" s="83"/>
      <c r="F24" s="23"/>
    </row>
    <row r="25" spans="1:6" x14ac:dyDescent="0.2">
      <c r="A25" s="248"/>
      <c r="B25" s="69"/>
      <c r="C25" s="69"/>
      <c r="D25" s="69"/>
    </row>
    <row r="27" spans="1:6" x14ac:dyDescent="0.2">
      <c r="A27" s="574" t="s">
        <v>881</v>
      </c>
    </row>
    <row r="28" spans="1:6" x14ac:dyDescent="0.2">
      <c r="A28" s="17" t="s">
        <v>882</v>
      </c>
    </row>
    <row r="31" spans="1:6" x14ac:dyDescent="0.2">
      <c r="A31" s="15"/>
    </row>
    <row r="32" spans="1:6" ht="15" x14ac:dyDescent="0.2">
      <c r="A32" s="539"/>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1">
    <tabColor rgb="FF92D050"/>
    <pageSetUpPr fitToPage="1"/>
  </sheetPr>
  <dimension ref="A1:F18"/>
  <sheetViews>
    <sheetView zoomScaleNormal="100" workbookViewId="0"/>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ht="21" x14ac:dyDescent="0.2">
      <c r="A1" s="773" t="s">
        <v>797</v>
      </c>
      <c r="B1" s="235"/>
      <c r="C1" s="199"/>
    </row>
    <row r="2" spans="1:6" x14ac:dyDescent="0.2">
      <c r="A2" s="15" t="s">
        <v>278</v>
      </c>
      <c r="B2" s="198"/>
      <c r="C2" s="15"/>
    </row>
    <row r="3" spans="1:6" x14ac:dyDescent="0.2">
      <c r="A3" s="249"/>
      <c r="B3" s="198"/>
      <c r="C3" s="15"/>
    </row>
    <row r="4" spans="1:6" ht="60.75" customHeight="1" thickBot="1" x14ac:dyDescent="0.25">
      <c r="A4" s="75">
        <v>2018</v>
      </c>
      <c r="B4" s="329" t="s">
        <v>279</v>
      </c>
      <c r="C4" s="329" t="s">
        <v>280</v>
      </c>
      <c r="D4" s="410" t="s">
        <v>281</v>
      </c>
      <c r="E4" s="410" t="s">
        <v>282</v>
      </c>
      <c r="F4" s="329" t="s">
        <v>283</v>
      </c>
    </row>
    <row r="5" spans="1:6" x14ac:dyDescent="0.2">
      <c r="A5" s="103" t="s">
        <v>284</v>
      </c>
      <c r="B5" s="175">
        <v>351</v>
      </c>
      <c r="C5" s="175">
        <v>351</v>
      </c>
      <c r="D5" s="175">
        <v>0</v>
      </c>
      <c r="E5" s="647">
        <v>53</v>
      </c>
      <c r="F5" s="250">
        <v>0</v>
      </c>
    </row>
    <row r="6" spans="1:6" x14ac:dyDescent="0.2">
      <c r="A6" s="103" t="s">
        <v>285</v>
      </c>
      <c r="B6" s="175">
        <v>105</v>
      </c>
      <c r="C6" s="175">
        <v>105</v>
      </c>
      <c r="D6" s="251">
        <v>4</v>
      </c>
      <c r="E6" s="251">
        <v>60</v>
      </c>
      <c r="F6" s="251">
        <v>0</v>
      </c>
    </row>
    <row r="7" spans="1:6" x14ac:dyDescent="0.2">
      <c r="A7" s="104" t="s">
        <v>286</v>
      </c>
      <c r="B7" s="175"/>
      <c r="C7" s="175"/>
      <c r="D7" s="175"/>
      <c r="E7" s="175"/>
      <c r="F7" s="175"/>
    </row>
    <row r="8" spans="1:6" x14ac:dyDescent="0.2">
      <c r="A8" s="86" t="s">
        <v>287</v>
      </c>
      <c r="B8" s="160">
        <f>SUM(B5:B7)</f>
        <v>456</v>
      </c>
      <c r="C8" s="160">
        <f>SUM(C5:C7)</f>
        <v>456</v>
      </c>
      <c r="D8" s="333">
        <f>SUM(D5:D7)</f>
        <v>4</v>
      </c>
      <c r="E8" s="333">
        <f>SUM(E5:E7)</f>
        <v>113</v>
      </c>
      <c r="F8" s="333">
        <f>SUM(F5:F7)</f>
        <v>0</v>
      </c>
    </row>
    <row r="9" spans="1:6" x14ac:dyDescent="0.2">
      <c r="A9" s="198"/>
      <c r="B9" s="198"/>
      <c r="C9" s="15"/>
    </row>
    <row r="10" spans="1:6" s="336" customFormat="1" x14ac:dyDescent="0.2">
      <c r="B10" s="198"/>
      <c r="C10" s="15"/>
    </row>
    <row r="11" spans="1:6" ht="64.5" customHeight="1" thickBot="1" x14ac:dyDescent="0.25">
      <c r="A11" s="75">
        <v>2017</v>
      </c>
      <c r="B11" s="329" t="s">
        <v>279</v>
      </c>
      <c r="C11" s="329" t="s">
        <v>280</v>
      </c>
      <c r="D11" s="410" t="s">
        <v>281</v>
      </c>
      <c r="E11" s="410" t="s">
        <v>282</v>
      </c>
      <c r="F11" s="329" t="s">
        <v>283</v>
      </c>
    </row>
    <row r="12" spans="1:6" x14ac:dyDescent="0.2">
      <c r="A12" s="103" t="s">
        <v>288</v>
      </c>
      <c r="B12" s="175">
        <v>209</v>
      </c>
      <c r="C12" s="175">
        <v>209</v>
      </c>
      <c r="D12" s="175">
        <v>-15</v>
      </c>
      <c r="E12" s="175">
        <v>-18</v>
      </c>
      <c r="F12" s="250">
        <v>0</v>
      </c>
    </row>
    <row r="13" spans="1:6" x14ac:dyDescent="0.2">
      <c r="A13" s="575" t="s">
        <v>883</v>
      </c>
      <c r="B13" s="175">
        <v>20</v>
      </c>
      <c r="C13" s="175">
        <v>20</v>
      </c>
      <c r="D13" s="251">
        <v>19</v>
      </c>
      <c r="E13" s="251">
        <v>-17</v>
      </c>
      <c r="F13" s="251">
        <v>-17</v>
      </c>
    </row>
    <row r="14" spans="1:6" x14ac:dyDescent="0.2">
      <c r="A14" s="104" t="s">
        <v>289</v>
      </c>
      <c r="B14" s="175">
        <v>62</v>
      </c>
      <c r="C14" s="175">
        <v>62</v>
      </c>
      <c r="D14" s="175">
        <v>0</v>
      </c>
      <c r="E14" s="175">
        <v>60</v>
      </c>
      <c r="F14" s="175">
        <v>60</v>
      </c>
    </row>
    <row r="15" spans="1:6" x14ac:dyDescent="0.2">
      <c r="A15" s="86" t="s">
        <v>290</v>
      </c>
      <c r="B15" s="160">
        <f>SUM(B12:B14)</f>
        <v>291</v>
      </c>
      <c r="C15" s="160">
        <f>SUM(C12:C14)</f>
        <v>291</v>
      </c>
      <c r="D15" s="160">
        <f>SUM(D12:D14)</f>
        <v>4</v>
      </c>
      <c r="E15" s="160">
        <f>SUM(E12:E14)</f>
        <v>25</v>
      </c>
      <c r="F15" s="160">
        <f>SUM(F12:F14)</f>
        <v>43</v>
      </c>
    </row>
    <row r="18" spans="1:1" x14ac:dyDescent="0.2">
      <c r="A18" s="248"/>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2">
    <tabColor rgb="FF92D050"/>
    <pageSetUpPr fitToPage="1"/>
  </sheetPr>
  <dimension ref="A1:D8"/>
  <sheetViews>
    <sheetView zoomScaleNormal="100" workbookViewId="0"/>
  </sheetViews>
  <sheetFormatPr baseColWidth="10" defaultColWidth="11" defaultRowHeight="12" x14ac:dyDescent="0.2"/>
  <cols>
    <col min="1" max="1" width="36" style="17" customWidth="1"/>
    <col min="2" max="2" width="12.625" style="17" customWidth="1"/>
    <col min="3" max="16384" width="11" style="17"/>
  </cols>
  <sheetData>
    <row r="1" spans="1:4" ht="21" x14ac:dyDescent="0.2">
      <c r="A1" s="773" t="s">
        <v>744</v>
      </c>
      <c r="B1" s="198"/>
      <c r="C1" s="15"/>
      <c r="D1" s="15"/>
    </row>
    <row r="2" spans="1:4" x14ac:dyDescent="0.2">
      <c r="A2" s="198"/>
      <c r="B2" s="198"/>
      <c r="C2" s="15"/>
      <c r="D2" s="15"/>
    </row>
    <row r="3" spans="1:4" ht="24.75" thickBot="1" x14ac:dyDescent="0.25">
      <c r="A3" s="377" t="s">
        <v>366</v>
      </c>
      <c r="B3" s="252" t="s">
        <v>1088</v>
      </c>
      <c r="C3" s="253" t="s">
        <v>1089</v>
      </c>
      <c r="D3" s="15"/>
    </row>
    <row r="4" spans="1:4" x14ac:dyDescent="0.2">
      <c r="A4" s="15" t="s">
        <v>367</v>
      </c>
      <c r="B4" s="176">
        <v>456</v>
      </c>
      <c r="C4" s="175">
        <v>229</v>
      </c>
      <c r="D4" s="102"/>
    </row>
    <row r="5" spans="1:4" x14ac:dyDescent="0.2">
      <c r="A5" s="15" t="s">
        <v>368</v>
      </c>
      <c r="B5" s="176">
        <v>0</v>
      </c>
      <c r="C5" s="175">
        <v>0</v>
      </c>
      <c r="D5" s="102"/>
    </row>
    <row r="6" spans="1:4" x14ac:dyDescent="0.2">
      <c r="A6" s="15" t="s">
        <v>369</v>
      </c>
      <c r="B6" s="176">
        <v>0</v>
      </c>
      <c r="C6" s="175">
        <v>62</v>
      </c>
      <c r="D6" s="102"/>
    </row>
    <row r="7" spans="1:4" x14ac:dyDescent="0.2">
      <c r="A7" s="97" t="s">
        <v>370</v>
      </c>
      <c r="B7" s="254">
        <f>SUM(B4:B6)</f>
        <v>456</v>
      </c>
      <c r="C7" s="255">
        <f>SUM(C4:C6)</f>
        <v>291</v>
      </c>
      <c r="D7" s="102"/>
    </row>
    <row r="8" spans="1:4" x14ac:dyDescent="0.2">
      <c r="D8" s="102"/>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4">
    <tabColor rgb="FF92D050"/>
    <pageSetUpPr fitToPage="1"/>
  </sheetPr>
  <dimension ref="A1:E10"/>
  <sheetViews>
    <sheetView zoomScaleNormal="100" workbookViewId="0"/>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ht="21" x14ac:dyDescent="0.2">
      <c r="A1" s="773" t="s">
        <v>1133</v>
      </c>
    </row>
    <row r="3" spans="1:5" ht="13.5" customHeight="1" x14ac:dyDescent="0.2">
      <c r="A3" s="810" t="s">
        <v>75</v>
      </c>
      <c r="B3" s="810"/>
      <c r="C3" s="812" t="s">
        <v>76</v>
      </c>
      <c r="D3" s="814" t="s">
        <v>1090</v>
      </c>
      <c r="E3" s="816" t="s">
        <v>1091</v>
      </c>
    </row>
    <row r="4" spans="1:5" ht="13.5" customHeight="1" thickBot="1" x14ac:dyDescent="0.25">
      <c r="A4" s="811"/>
      <c r="B4" s="811"/>
      <c r="C4" s="813"/>
      <c r="D4" s="815"/>
      <c r="E4" s="817"/>
    </row>
    <row r="5" spans="1:5" x14ac:dyDescent="0.2">
      <c r="A5" s="809" t="s">
        <v>77</v>
      </c>
      <c r="B5" s="809"/>
      <c r="C5" s="83">
        <v>222246</v>
      </c>
      <c r="D5" s="649">
        <v>1427</v>
      </c>
      <c r="E5" s="83">
        <v>1655</v>
      </c>
    </row>
    <row r="6" spans="1:5" s="336" customFormat="1" x14ac:dyDescent="0.2">
      <c r="A6" s="336" t="s">
        <v>78</v>
      </c>
      <c r="B6" s="354"/>
      <c r="C6" s="194"/>
      <c r="D6" s="166">
        <v>892</v>
      </c>
      <c r="E6" s="166">
        <v>933</v>
      </c>
    </row>
    <row r="7" spans="1:5" ht="12.75" customHeight="1" x14ac:dyDescent="0.2">
      <c r="A7" s="242" t="s">
        <v>79</v>
      </c>
      <c r="B7" s="113"/>
      <c r="C7" s="256">
        <f>SUM(C5:C6)</f>
        <v>222246</v>
      </c>
      <c r="D7" s="256">
        <f>SUM(D5:D6)</f>
        <v>2319</v>
      </c>
      <c r="E7" s="257">
        <f>SUM(E5:E6)</f>
        <v>2588</v>
      </c>
    </row>
    <row r="10" spans="1:5" ht="14.25" x14ac:dyDescent="0.2">
      <c r="A10" s="371" t="s">
        <v>727</v>
      </c>
      <c r="B10" s="355"/>
      <c r="C10" s="355"/>
      <c r="D10" s="355"/>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14">
    <tabColor rgb="FF92D050"/>
    <pageSetUpPr fitToPage="1"/>
  </sheetPr>
  <dimension ref="A1:L37"/>
  <sheetViews>
    <sheetView showGridLines="0" zoomScaleNormal="100" workbookViewId="0"/>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21" x14ac:dyDescent="0.2">
      <c r="A1" s="773" t="s">
        <v>1117</v>
      </c>
      <c r="B1" s="319"/>
      <c r="C1" s="319"/>
      <c r="D1" s="320"/>
      <c r="E1" s="420"/>
      <c r="F1" s="321"/>
      <c r="G1" s="322"/>
      <c r="H1" s="322"/>
    </row>
    <row r="2" spans="1:12" ht="21" x14ac:dyDescent="0.2">
      <c r="A2" s="773" t="s">
        <v>1134</v>
      </c>
      <c r="B2" s="319"/>
      <c r="C2" s="319"/>
      <c r="D2" s="320"/>
      <c r="E2" s="320"/>
      <c r="F2" s="321"/>
      <c r="G2" s="322"/>
      <c r="H2" s="322"/>
    </row>
    <row r="3" spans="1:12" ht="12.75" x14ac:dyDescent="0.2">
      <c r="A3" s="320"/>
      <c r="B3" s="818"/>
      <c r="C3" s="818"/>
      <c r="D3" s="322"/>
      <c r="E3" s="311"/>
      <c r="F3" s="310"/>
      <c r="G3" s="310"/>
      <c r="H3" s="310"/>
      <c r="I3" s="310"/>
      <c r="J3" s="155"/>
      <c r="K3" s="155"/>
      <c r="L3" s="155"/>
    </row>
    <row r="4" spans="1:12" ht="13.5" thickBot="1" x14ac:dyDescent="0.25">
      <c r="A4" s="764" t="s">
        <v>75</v>
      </c>
      <c r="B4" s="418">
        <v>43465</v>
      </c>
      <c r="C4" s="419">
        <v>43100</v>
      </c>
      <c r="D4" s="322"/>
    </row>
    <row r="5" spans="1:12" ht="12.75" x14ac:dyDescent="0.2">
      <c r="A5" s="258" t="s">
        <v>80</v>
      </c>
      <c r="B5" s="328">
        <v>-42</v>
      </c>
      <c r="C5" s="323">
        <v>-45</v>
      </c>
      <c r="D5" s="322"/>
    </row>
    <row r="6" spans="1:12" ht="12.75" x14ac:dyDescent="0.2">
      <c r="A6" s="258" t="s">
        <v>81</v>
      </c>
      <c r="B6" s="328">
        <v>-24</v>
      </c>
      <c r="C6" s="323">
        <v>-16</v>
      </c>
      <c r="D6" s="322"/>
    </row>
    <row r="7" spans="1:12" ht="12.75" x14ac:dyDescent="0.2">
      <c r="A7" s="258" t="s">
        <v>82</v>
      </c>
      <c r="B7" s="328">
        <v>-90</v>
      </c>
      <c r="C7" s="323">
        <v>-83</v>
      </c>
      <c r="D7" s="322"/>
    </row>
    <row r="8" spans="1:12" ht="12.75" x14ac:dyDescent="0.2">
      <c r="A8" s="258" t="s">
        <v>83</v>
      </c>
      <c r="B8" s="328">
        <v>129</v>
      </c>
      <c r="C8" s="323">
        <v>121</v>
      </c>
      <c r="D8" s="322"/>
    </row>
    <row r="9" spans="1:12" ht="12.75" x14ac:dyDescent="0.2">
      <c r="A9" s="258" t="s">
        <v>84</v>
      </c>
      <c r="B9" s="328">
        <v>9</v>
      </c>
      <c r="C9" s="323">
        <v>1</v>
      </c>
      <c r="D9" s="322"/>
    </row>
    <row r="10" spans="1:12" ht="12.75" x14ac:dyDescent="0.2">
      <c r="A10" s="326" t="s">
        <v>85</v>
      </c>
      <c r="B10" s="327">
        <f>SUM(B5:B9)</f>
        <v>-18</v>
      </c>
      <c r="C10" s="353">
        <f>SUM(C5:C9)</f>
        <v>-22</v>
      </c>
      <c r="D10" s="322"/>
    </row>
    <row r="11" spans="1:12" ht="12.75" x14ac:dyDescent="0.2">
      <c r="A11" s="258"/>
      <c r="B11" s="328"/>
      <c r="C11" s="323"/>
      <c r="D11" s="322"/>
    </row>
    <row r="12" spans="1:12" ht="12.75" x14ac:dyDescent="0.2">
      <c r="A12" s="258" t="s">
        <v>86</v>
      </c>
      <c r="B12" s="328"/>
      <c r="C12" s="323"/>
      <c r="D12" s="322"/>
    </row>
    <row r="13" spans="1:12" ht="12.75" x14ac:dyDescent="0.2">
      <c r="A13" s="258" t="s">
        <v>87</v>
      </c>
      <c r="B13" s="328">
        <v>-21</v>
      </c>
      <c r="C13" s="323">
        <v>-11</v>
      </c>
      <c r="D13" s="322"/>
    </row>
    <row r="14" spans="1:12" ht="12.75" x14ac:dyDescent="0.2">
      <c r="A14" s="258" t="s">
        <v>88</v>
      </c>
      <c r="B14" s="328">
        <v>3</v>
      </c>
      <c r="C14" s="323">
        <v>0</v>
      </c>
      <c r="D14" s="322"/>
    </row>
    <row r="15" spans="1:12" ht="12.75" x14ac:dyDescent="0.2">
      <c r="A15" s="258" t="s">
        <v>89</v>
      </c>
      <c r="B15" s="328">
        <v>1</v>
      </c>
      <c r="C15" s="323">
        <v>-3</v>
      </c>
      <c r="D15" s="322"/>
    </row>
    <row r="16" spans="1:12" ht="12.75" x14ac:dyDescent="0.2">
      <c r="A16" s="258" t="s">
        <v>90</v>
      </c>
      <c r="B16" s="328">
        <v>-1</v>
      </c>
      <c r="C16" s="323">
        <v>2</v>
      </c>
      <c r="D16" s="322"/>
    </row>
    <row r="17" spans="1:9" ht="12.75" x14ac:dyDescent="0.2">
      <c r="A17" s="258" t="s">
        <v>91</v>
      </c>
      <c r="B17" s="328">
        <v>1</v>
      </c>
      <c r="C17" s="323">
        <v>-1</v>
      </c>
      <c r="D17" s="322"/>
    </row>
    <row r="18" spans="1:9" ht="12.75" x14ac:dyDescent="0.2">
      <c r="A18" s="258" t="s">
        <v>92</v>
      </c>
      <c r="B18" s="328">
        <v>4</v>
      </c>
      <c r="C18" s="323">
        <v>-2</v>
      </c>
      <c r="D18" s="322"/>
    </row>
    <row r="19" spans="1:9" ht="12.75" x14ac:dyDescent="0.2">
      <c r="A19" s="258" t="s">
        <v>93</v>
      </c>
      <c r="B19" s="328">
        <v>-6</v>
      </c>
      <c r="C19" s="323">
        <v>-7</v>
      </c>
      <c r="D19" s="322"/>
    </row>
    <row r="20" spans="1:9" ht="12.75" x14ac:dyDescent="0.2">
      <c r="A20" s="259" t="s">
        <v>94</v>
      </c>
      <c r="B20" s="325">
        <v>1</v>
      </c>
      <c r="C20" s="324">
        <v>0</v>
      </c>
      <c r="D20" s="322"/>
    </row>
    <row r="21" spans="1:9" ht="12.75" x14ac:dyDescent="0.2">
      <c r="A21" s="326" t="s">
        <v>95</v>
      </c>
      <c r="B21" s="327">
        <f t="shared" ref="B21" si="0">SUM(B13:B20)</f>
        <v>-18</v>
      </c>
      <c r="C21" s="353">
        <f t="shared" ref="C21" si="1">SUM(C13:C20)</f>
        <v>-22</v>
      </c>
      <c r="D21" s="322"/>
    </row>
    <row r="22" spans="1:9" ht="12.75" x14ac:dyDescent="0.2">
      <c r="A22" s="258"/>
      <c r="B22" s="328"/>
      <c r="C22" s="323"/>
      <c r="D22" s="322"/>
    </row>
    <row r="23" spans="1:9" ht="12.75" x14ac:dyDescent="0.2">
      <c r="A23" s="258" t="s">
        <v>96</v>
      </c>
      <c r="B23" s="328"/>
      <c r="C23" s="323"/>
      <c r="D23" s="322"/>
    </row>
    <row r="24" spans="1:9" ht="12.75" x14ac:dyDescent="0.2">
      <c r="A24" s="258" t="s">
        <v>97</v>
      </c>
      <c r="B24" s="328">
        <v>0</v>
      </c>
      <c r="C24" s="323">
        <v>17</v>
      </c>
      <c r="D24" s="322"/>
    </row>
    <row r="25" spans="1:9" ht="12.75" x14ac:dyDescent="0.2">
      <c r="A25" s="258" t="s">
        <v>98</v>
      </c>
      <c r="B25" s="328">
        <v>-13</v>
      </c>
      <c r="C25" s="323">
        <v>-27</v>
      </c>
      <c r="D25" s="322"/>
    </row>
    <row r="26" spans="1:9" ht="12.75" x14ac:dyDescent="0.2">
      <c r="A26" s="258" t="s">
        <v>99</v>
      </c>
      <c r="B26" s="328">
        <v>0</v>
      </c>
      <c r="C26" s="323">
        <v>-11</v>
      </c>
      <c r="D26" s="322"/>
    </row>
    <row r="27" spans="1:9" ht="12.75" x14ac:dyDescent="0.2">
      <c r="A27" s="258" t="s">
        <v>100</v>
      </c>
      <c r="B27" s="328">
        <v>-1</v>
      </c>
      <c r="C27" s="323">
        <v>-1</v>
      </c>
      <c r="D27" s="322"/>
    </row>
    <row r="28" spans="1:9" ht="12.75" x14ac:dyDescent="0.2">
      <c r="A28" s="258" t="s">
        <v>101</v>
      </c>
      <c r="B28" s="328">
        <v>-4</v>
      </c>
      <c r="C28" s="323">
        <v>0</v>
      </c>
      <c r="D28" s="322"/>
    </row>
    <row r="29" spans="1:9" ht="12.75" x14ac:dyDescent="0.2">
      <c r="A29" s="326" t="s">
        <v>102</v>
      </c>
      <c r="B29" s="327">
        <f t="shared" ref="B29" si="2">SUM(B24:B28)</f>
        <v>-18</v>
      </c>
      <c r="C29" s="353">
        <f t="shared" ref="C29" si="3">SUM(C24:C28)</f>
        <v>-22</v>
      </c>
      <c r="D29" s="322"/>
    </row>
    <row r="31" spans="1:9" x14ac:dyDescent="0.2">
      <c r="A31" s="258"/>
    </row>
    <row r="32" spans="1:9" ht="12.75" x14ac:dyDescent="0.2">
      <c r="A32" s="421" t="s">
        <v>103</v>
      </c>
      <c r="B32" s="258"/>
      <c r="C32" s="258"/>
      <c r="D32" s="258"/>
      <c r="E32" s="258"/>
      <c r="F32" s="318"/>
      <c r="G32" s="318"/>
      <c r="H32" s="318"/>
      <c r="I32" s="318"/>
    </row>
    <row r="33" spans="1:9" ht="12.75" x14ac:dyDescent="0.2">
      <c r="A33" s="421" t="s">
        <v>104</v>
      </c>
      <c r="B33" s="258"/>
      <c r="C33" s="258"/>
      <c r="D33" s="258"/>
      <c r="E33" s="258"/>
      <c r="F33" s="318"/>
      <c r="G33" s="318"/>
      <c r="H33" s="318"/>
      <c r="I33" s="318"/>
    </row>
    <row r="34" spans="1:9" ht="12.75" x14ac:dyDescent="0.2">
      <c r="B34" s="258"/>
      <c r="C34" s="258"/>
      <c r="D34" s="258"/>
      <c r="E34" s="258"/>
      <c r="F34" s="318"/>
      <c r="G34" s="318"/>
      <c r="H34" s="318"/>
      <c r="I34" s="318"/>
    </row>
    <row r="35" spans="1:9" ht="12.75" x14ac:dyDescent="0.2">
      <c r="A35" s="258" t="s">
        <v>969</v>
      </c>
      <c r="B35" s="258"/>
      <c r="C35" s="258"/>
      <c r="D35" s="258"/>
      <c r="E35" s="258"/>
      <c r="F35" s="318"/>
      <c r="G35" s="318"/>
      <c r="H35" s="318"/>
      <c r="I35" s="318"/>
    </row>
    <row r="36" spans="1:9" ht="12.75" x14ac:dyDescent="0.2">
      <c r="A36" s="422" t="s">
        <v>970</v>
      </c>
      <c r="B36" s="258"/>
      <c r="C36" s="258"/>
      <c r="D36" s="258"/>
      <c r="E36" s="258"/>
      <c r="F36" s="318"/>
      <c r="G36" s="318"/>
      <c r="H36" s="318"/>
      <c r="I36" s="318"/>
    </row>
    <row r="37" spans="1:9" ht="12.75" x14ac:dyDescent="0.2">
      <c r="A37" s="17" t="s">
        <v>971</v>
      </c>
      <c r="B37" s="258"/>
      <c r="C37" s="258"/>
      <c r="D37" s="258"/>
      <c r="E37" s="258"/>
      <c r="F37" s="318"/>
      <c r="G37" s="318"/>
      <c r="H37" s="318"/>
      <c r="I37" s="318"/>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X49"/>
  <sheetViews>
    <sheetView zoomScaleNormal="100" workbookViewId="0"/>
  </sheetViews>
  <sheetFormatPr baseColWidth="10" defaultRowHeight="12.75" x14ac:dyDescent="0.2"/>
  <cols>
    <col min="1" max="1" width="4.375" style="464" customWidth="1"/>
    <col min="2" max="2" width="74.625" style="464" bestFit="1" customWidth="1"/>
    <col min="3" max="4" width="52.125" style="464" bestFit="1" customWidth="1"/>
    <col min="5" max="8" width="22.125" style="464" customWidth="1"/>
    <col min="9" max="9" width="27.75" style="464" customWidth="1"/>
    <col min="10" max="10" width="35.625" style="767" customWidth="1"/>
    <col min="11" max="11" width="3.75" style="464" customWidth="1"/>
    <col min="12" max="12" width="40.5" style="464" customWidth="1"/>
    <col min="13" max="14" width="41.625" style="464" customWidth="1"/>
    <col min="15" max="15" width="5.375" style="464" customWidth="1"/>
    <col min="16" max="18" width="51.625" style="464" customWidth="1"/>
    <col min="19" max="21" width="51.5" style="464" customWidth="1"/>
    <col min="22" max="22" width="35.125" style="464" customWidth="1"/>
    <col min="23" max="23" width="20.75" style="464" customWidth="1"/>
    <col min="24" max="24" width="19.25" style="464" customWidth="1"/>
    <col min="25" max="16384" width="11" style="464"/>
  </cols>
  <sheetData>
    <row r="1" spans="1:24" ht="21" x14ac:dyDescent="0.2">
      <c r="A1" s="773" t="s">
        <v>712</v>
      </c>
      <c r="J1" s="765"/>
    </row>
    <row r="2" spans="1:24" x14ac:dyDescent="0.2">
      <c r="C2" s="464" t="s">
        <v>625</v>
      </c>
      <c r="J2" s="765"/>
    </row>
    <row r="3" spans="1:24" ht="15" x14ac:dyDescent="0.25">
      <c r="B3" s="465"/>
      <c r="C3" s="466"/>
      <c r="D3" s="467"/>
      <c r="E3" s="465"/>
      <c r="F3" s="465"/>
      <c r="G3" s="465"/>
      <c r="H3" s="465"/>
      <c r="I3" s="465"/>
      <c r="J3" s="766"/>
      <c r="L3" s="819" t="s">
        <v>827</v>
      </c>
      <c r="M3" s="819"/>
      <c r="N3" s="695"/>
      <c r="P3" s="819" t="s">
        <v>979</v>
      </c>
      <c r="Q3" s="819"/>
      <c r="R3" s="819"/>
      <c r="S3" s="819"/>
      <c r="T3" s="819"/>
      <c r="U3" s="643"/>
      <c r="V3" s="695"/>
      <c r="W3" s="695"/>
      <c r="X3" s="695"/>
    </row>
    <row r="4" spans="1:24" ht="13.5" thickBot="1" x14ac:dyDescent="0.25">
      <c r="A4" s="448">
        <v>1</v>
      </c>
      <c r="B4" s="468" t="s">
        <v>626</v>
      </c>
      <c r="C4" s="451" t="s">
        <v>627</v>
      </c>
      <c r="D4" s="451" t="s">
        <v>627</v>
      </c>
      <c r="E4" s="451" t="s">
        <v>627</v>
      </c>
      <c r="F4" s="451" t="s">
        <v>627</v>
      </c>
      <c r="G4" s="451" t="s">
        <v>938</v>
      </c>
      <c r="H4" s="451" t="s">
        <v>938</v>
      </c>
      <c r="I4" s="451" t="s">
        <v>627</v>
      </c>
      <c r="J4" s="451" t="s">
        <v>938</v>
      </c>
      <c r="L4" s="451" t="s">
        <v>628</v>
      </c>
      <c r="M4" s="451" t="s">
        <v>628</v>
      </c>
      <c r="N4" s="451" t="s">
        <v>1097</v>
      </c>
      <c r="P4" s="451" t="s">
        <v>629</v>
      </c>
      <c r="Q4" s="451" t="s">
        <v>781</v>
      </c>
      <c r="R4" s="451" t="s">
        <v>781</v>
      </c>
      <c r="S4" s="451" t="s">
        <v>781</v>
      </c>
      <c r="T4" s="451" t="s">
        <v>781</v>
      </c>
      <c r="U4" s="451" t="s">
        <v>781</v>
      </c>
      <c r="V4" s="451" t="s">
        <v>781</v>
      </c>
      <c r="W4" s="451" t="s">
        <v>781</v>
      </c>
      <c r="X4" s="451" t="s">
        <v>781</v>
      </c>
    </row>
    <row r="5" spans="1:24" x14ac:dyDescent="0.2">
      <c r="A5" s="469">
        <v>2</v>
      </c>
      <c r="B5" s="470" t="s">
        <v>630</v>
      </c>
      <c r="C5" s="340">
        <v>10552672</v>
      </c>
      <c r="D5" s="340">
        <v>10552664</v>
      </c>
      <c r="E5" s="340" t="s">
        <v>822</v>
      </c>
      <c r="F5" s="340" t="s">
        <v>927</v>
      </c>
      <c r="G5" s="340" t="s">
        <v>939</v>
      </c>
      <c r="H5" s="340" t="s">
        <v>1093</v>
      </c>
      <c r="I5" s="340" t="s">
        <v>930</v>
      </c>
      <c r="J5" s="340" t="s">
        <v>1094</v>
      </c>
      <c r="L5" s="447" t="s">
        <v>761</v>
      </c>
      <c r="M5" s="447" t="s">
        <v>768</v>
      </c>
      <c r="N5" s="447" t="s">
        <v>1098</v>
      </c>
      <c r="O5" s="493"/>
      <c r="P5" s="501" t="s">
        <v>631</v>
      </c>
      <c r="Q5" s="447" t="s">
        <v>782</v>
      </c>
      <c r="R5" s="447" t="s">
        <v>786</v>
      </c>
      <c r="S5" s="447" t="s">
        <v>788</v>
      </c>
      <c r="T5" s="447" t="s">
        <v>831</v>
      </c>
      <c r="U5" s="447" t="s">
        <v>973</v>
      </c>
      <c r="V5" s="447" t="s">
        <v>1103</v>
      </c>
      <c r="W5" s="447" t="s">
        <v>1104</v>
      </c>
      <c r="X5" s="447" t="s">
        <v>1105</v>
      </c>
    </row>
    <row r="6" spans="1:24" x14ac:dyDescent="0.2">
      <c r="A6" s="469">
        <v>3</v>
      </c>
      <c r="B6" s="470" t="s">
        <v>632</v>
      </c>
      <c r="C6" s="340" t="s">
        <v>633</v>
      </c>
      <c r="D6" s="340" t="s">
        <v>633</v>
      </c>
      <c r="E6" s="340" t="s">
        <v>633</v>
      </c>
      <c r="F6" s="340" t="s">
        <v>633</v>
      </c>
      <c r="G6" s="340" t="s">
        <v>633</v>
      </c>
      <c r="H6" s="340" t="s">
        <v>633</v>
      </c>
      <c r="I6" s="340" t="s">
        <v>633</v>
      </c>
      <c r="J6" s="340" t="s">
        <v>633</v>
      </c>
      <c r="L6" s="371"/>
      <c r="M6" s="493"/>
      <c r="N6" s="694"/>
      <c r="O6" s="493"/>
      <c r="P6" s="447" t="s">
        <v>920</v>
      </c>
      <c r="Q6" s="447" t="s">
        <v>920</v>
      </c>
      <c r="R6" s="447" t="s">
        <v>920</v>
      </c>
      <c r="S6" s="447" t="s">
        <v>920</v>
      </c>
      <c r="T6" s="447" t="s">
        <v>920</v>
      </c>
      <c r="U6" s="447" t="s">
        <v>920</v>
      </c>
      <c r="V6" s="447" t="s">
        <v>920</v>
      </c>
      <c r="W6" s="447" t="s">
        <v>920</v>
      </c>
      <c r="X6" s="447" t="s">
        <v>920</v>
      </c>
    </row>
    <row r="7" spans="1:24" ht="13.5" customHeight="1" thickBot="1" x14ac:dyDescent="0.25">
      <c r="A7" s="448"/>
      <c r="B7" s="471" t="s">
        <v>634</v>
      </c>
      <c r="C7" s="472"/>
      <c r="D7" s="472"/>
      <c r="E7" s="472"/>
      <c r="F7" s="472"/>
      <c r="G7" s="472"/>
      <c r="H7" s="472"/>
      <c r="I7" s="472"/>
      <c r="J7" s="472"/>
      <c r="L7" s="472"/>
      <c r="M7" s="472"/>
      <c r="N7" s="472"/>
      <c r="O7" s="493"/>
      <c r="P7" s="473"/>
      <c r="Q7" s="473"/>
      <c r="R7" s="473"/>
      <c r="S7" s="474"/>
      <c r="T7" s="473"/>
      <c r="U7" s="473"/>
      <c r="V7" s="474"/>
      <c r="W7" s="474"/>
      <c r="X7" s="474"/>
    </row>
    <row r="8" spans="1:24" x14ac:dyDescent="0.2">
      <c r="A8" s="469">
        <v>4</v>
      </c>
      <c r="B8" s="470" t="s">
        <v>635</v>
      </c>
      <c r="C8" s="340" t="s">
        <v>636</v>
      </c>
      <c r="D8" s="340" t="s">
        <v>636</v>
      </c>
      <c r="E8" s="340" t="s">
        <v>637</v>
      </c>
      <c r="F8" s="340" t="s">
        <v>637</v>
      </c>
      <c r="G8" s="340" t="s">
        <v>637</v>
      </c>
      <c r="H8" s="340" t="s">
        <v>637</v>
      </c>
      <c r="I8" s="340" t="s">
        <v>636</v>
      </c>
      <c r="J8" s="340" t="s">
        <v>769</v>
      </c>
      <c r="L8" s="340" t="s">
        <v>637</v>
      </c>
      <c r="M8" s="499" t="s">
        <v>769</v>
      </c>
      <c r="N8" s="340" t="s">
        <v>769</v>
      </c>
      <c r="O8" s="493"/>
      <c r="P8" s="447" t="s">
        <v>637</v>
      </c>
      <c r="Q8" s="447" t="s">
        <v>783</v>
      </c>
      <c r="R8" s="447" t="s">
        <v>765</v>
      </c>
      <c r="S8" s="496" t="s">
        <v>765</v>
      </c>
      <c r="T8" s="496" t="s">
        <v>765</v>
      </c>
      <c r="U8" s="496" t="s">
        <v>765</v>
      </c>
      <c r="V8" s="496" t="s">
        <v>765</v>
      </c>
      <c r="W8" s="496" t="s">
        <v>765</v>
      </c>
      <c r="X8" s="496" t="s">
        <v>765</v>
      </c>
    </row>
    <row r="9" spans="1:24" x14ac:dyDescent="0.2">
      <c r="A9" s="469">
        <v>5</v>
      </c>
      <c r="B9" s="470" t="s">
        <v>638</v>
      </c>
      <c r="C9" s="340" t="s">
        <v>639</v>
      </c>
      <c r="D9" s="340" t="s">
        <v>639</v>
      </c>
      <c r="E9" s="340" t="s">
        <v>637</v>
      </c>
      <c r="F9" s="340" t="s">
        <v>637</v>
      </c>
      <c r="G9" s="340" t="s">
        <v>637</v>
      </c>
      <c r="H9" s="340" t="s">
        <v>637</v>
      </c>
      <c r="I9" s="499" t="s">
        <v>770</v>
      </c>
      <c r="J9" s="340" t="s">
        <v>769</v>
      </c>
      <c r="L9" s="340" t="s">
        <v>637</v>
      </c>
      <c r="M9" s="496" t="s">
        <v>770</v>
      </c>
      <c r="N9" s="447" t="s">
        <v>770</v>
      </c>
      <c r="O9" s="493"/>
      <c r="P9" s="447" t="s">
        <v>637</v>
      </c>
      <c r="Q9" s="447" t="s">
        <v>783</v>
      </c>
      <c r="R9" s="447" t="s">
        <v>765</v>
      </c>
      <c r="S9" s="496" t="s">
        <v>765</v>
      </c>
      <c r="T9" s="496" t="s">
        <v>765</v>
      </c>
      <c r="U9" s="496" t="s">
        <v>765</v>
      </c>
      <c r="V9" s="496" t="s">
        <v>765</v>
      </c>
      <c r="W9" s="496" t="s">
        <v>765</v>
      </c>
      <c r="X9" s="496" t="s">
        <v>765</v>
      </c>
    </row>
    <row r="10" spans="1:24" x14ac:dyDescent="0.2">
      <c r="A10" s="469">
        <v>6</v>
      </c>
      <c r="B10" s="470" t="s">
        <v>640</v>
      </c>
      <c r="C10" s="340" t="s">
        <v>641</v>
      </c>
      <c r="D10" s="340" t="s">
        <v>641</v>
      </c>
      <c r="E10" s="340" t="s">
        <v>641</v>
      </c>
      <c r="F10" s="340" t="s">
        <v>641</v>
      </c>
      <c r="G10" s="340" t="s">
        <v>641</v>
      </c>
      <c r="H10" s="340" t="s">
        <v>641</v>
      </c>
      <c r="I10" s="340" t="s">
        <v>641</v>
      </c>
      <c r="J10" s="340" t="s">
        <v>641</v>
      </c>
      <c r="L10" s="447" t="s">
        <v>642</v>
      </c>
      <c r="M10" s="447" t="s">
        <v>642</v>
      </c>
      <c r="N10" s="447" t="s">
        <v>1099</v>
      </c>
      <c r="P10" s="447" t="s">
        <v>642</v>
      </c>
      <c r="Q10" s="447" t="s">
        <v>642</v>
      </c>
      <c r="R10" s="447" t="s">
        <v>642</v>
      </c>
      <c r="S10" s="447" t="s">
        <v>642</v>
      </c>
      <c r="T10" s="447" t="s">
        <v>642</v>
      </c>
      <c r="U10" s="447" t="s">
        <v>642</v>
      </c>
      <c r="V10" s="447" t="s">
        <v>642</v>
      </c>
      <c r="W10" s="447" t="s">
        <v>642</v>
      </c>
      <c r="X10" s="447" t="s">
        <v>642</v>
      </c>
    </row>
    <row r="11" spans="1:24" x14ac:dyDescent="0.2">
      <c r="A11" s="469">
        <v>7</v>
      </c>
      <c r="B11" s="102" t="s">
        <v>643</v>
      </c>
      <c r="C11" s="288"/>
      <c r="D11" s="288"/>
      <c r="E11" s="288"/>
      <c r="F11" s="288"/>
      <c r="G11" s="288"/>
      <c r="H11" s="288"/>
      <c r="I11" s="288"/>
      <c r="J11" s="288"/>
      <c r="L11" s="447" t="s">
        <v>394</v>
      </c>
      <c r="M11" s="447" t="s">
        <v>644</v>
      </c>
      <c r="N11" s="447" t="s">
        <v>644</v>
      </c>
      <c r="P11" s="447" t="s">
        <v>644</v>
      </c>
      <c r="Q11" s="447" t="s">
        <v>394</v>
      </c>
      <c r="R11" s="447" t="s">
        <v>644</v>
      </c>
      <c r="S11" s="447" t="s">
        <v>644</v>
      </c>
      <c r="T11" s="447" t="s">
        <v>644</v>
      </c>
      <c r="U11" s="447" t="s">
        <v>644</v>
      </c>
      <c r="V11" s="447" t="s">
        <v>394</v>
      </c>
      <c r="W11" s="447" t="s">
        <v>394</v>
      </c>
      <c r="X11" s="447" t="s">
        <v>394</v>
      </c>
    </row>
    <row r="12" spans="1:24" x14ac:dyDescent="0.2">
      <c r="A12" s="469">
        <v>8</v>
      </c>
      <c r="B12" s="102" t="s">
        <v>646</v>
      </c>
      <c r="C12" s="499" t="s">
        <v>1092</v>
      </c>
      <c r="D12" s="340" t="s">
        <v>647</v>
      </c>
      <c r="E12" s="340" t="s">
        <v>990</v>
      </c>
      <c r="F12" s="499" t="s">
        <v>928</v>
      </c>
      <c r="G12" s="499" t="s">
        <v>991</v>
      </c>
      <c r="H12" s="499" t="s">
        <v>1006</v>
      </c>
      <c r="I12" s="499" t="s">
        <v>931</v>
      </c>
      <c r="J12" s="340" t="s">
        <v>1095</v>
      </c>
      <c r="L12" s="447">
        <v>500000000</v>
      </c>
      <c r="M12" s="447">
        <v>299600000</v>
      </c>
      <c r="N12" s="447">
        <v>225000000</v>
      </c>
      <c r="P12" s="447">
        <v>350000000</v>
      </c>
      <c r="Q12" s="447">
        <v>1600000000</v>
      </c>
      <c r="R12" s="447">
        <v>300000000</v>
      </c>
      <c r="S12" s="447">
        <v>180000000</v>
      </c>
      <c r="T12" s="447">
        <v>250000000</v>
      </c>
      <c r="U12" s="447">
        <v>100000000</v>
      </c>
      <c r="V12" s="447">
        <v>250000000</v>
      </c>
      <c r="W12" s="447">
        <v>475000000</v>
      </c>
      <c r="X12" s="447">
        <v>400000000</v>
      </c>
    </row>
    <row r="13" spans="1:24" x14ac:dyDescent="0.2">
      <c r="A13" s="469">
        <v>9</v>
      </c>
      <c r="B13" s="102" t="s">
        <v>648</v>
      </c>
      <c r="C13" s="175" t="s">
        <v>649</v>
      </c>
      <c r="D13" s="340" t="s">
        <v>647</v>
      </c>
      <c r="E13" s="499" t="s">
        <v>823</v>
      </c>
      <c r="F13" s="499" t="s">
        <v>928</v>
      </c>
      <c r="G13" s="499" t="s">
        <v>991</v>
      </c>
      <c r="H13" s="499" t="s">
        <v>1006</v>
      </c>
      <c r="I13" s="499" t="s">
        <v>931</v>
      </c>
      <c r="J13" s="340" t="s">
        <v>1095</v>
      </c>
      <c r="L13" s="447">
        <v>500000000</v>
      </c>
      <c r="M13" s="447">
        <v>400000000</v>
      </c>
      <c r="N13" s="447">
        <v>225000000</v>
      </c>
      <c r="P13" s="447">
        <v>350000000</v>
      </c>
      <c r="Q13" s="447">
        <v>1600000000</v>
      </c>
      <c r="R13" s="447">
        <v>300000000</v>
      </c>
      <c r="S13" s="447">
        <v>180000000</v>
      </c>
      <c r="T13" s="447">
        <v>250000000</v>
      </c>
      <c r="U13" s="447">
        <v>100000000</v>
      </c>
      <c r="V13" s="447">
        <v>250000000</v>
      </c>
      <c r="W13" s="447">
        <v>475000000</v>
      </c>
      <c r="X13" s="447">
        <v>400000000</v>
      </c>
    </row>
    <row r="14" spans="1:24" x14ac:dyDescent="0.2">
      <c r="A14" s="469" t="s">
        <v>650</v>
      </c>
      <c r="B14" s="102" t="s">
        <v>651</v>
      </c>
      <c r="C14" s="340" t="s">
        <v>652</v>
      </c>
      <c r="D14" s="340" t="s">
        <v>652</v>
      </c>
      <c r="E14" s="340" t="s">
        <v>652</v>
      </c>
      <c r="F14" s="340" t="s">
        <v>652</v>
      </c>
      <c r="G14" s="340" t="s">
        <v>652</v>
      </c>
      <c r="H14" s="340" t="s">
        <v>652</v>
      </c>
      <c r="I14" s="340" t="s">
        <v>652</v>
      </c>
      <c r="J14" s="340" t="s">
        <v>652</v>
      </c>
      <c r="L14" s="447">
        <v>100</v>
      </c>
      <c r="M14" s="447">
        <v>100</v>
      </c>
      <c r="N14" s="447">
        <v>100</v>
      </c>
      <c r="P14" s="447">
        <v>100</v>
      </c>
      <c r="Q14" s="447">
        <v>100</v>
      </c>
      <c r="R14" s="447">
        <v>100</v>
      </c>
      <c r="S14" s="447">
        <v>100</v>
      </c>
      <c r="T14" s="447">
        <v>100</v>
      </c>
      <c r="U14" s="447">
        <v>100</v>
      </c>
      <c r="V14" s="447">
        <v>100</v>
      </c>
      <c r="W14" s="447">
        <v>100</v>
      </c>
      <c r="X14" s="447">
        <v>100</v>
      </c>
    </row>
    <row r="15" spans="1:24" x14ac:dyDescent="0.2">
      <c r="A15" s="469" t="s">
        <v>653</v>
      </c>
      <c r="B15" s="102" t="s">
        <v>654</v>
      </c>
      <c r="C15" s="340" t="s">
        <v>655</v>
      </c>
      <c r="D15" s="340" t="s">
        <v>655</v>
      </c>
      <c r="E15" s="340" t="s">
        <v>655</v>
      </c>
      <c r="F15" s="340" t="s">
        <v>655</v>
      </c>
      <c r="G15" s="340" t="s">
        <v>655</v>
      </c>
      <c r="H15" s="340" t="s">
        <v>655</v>
      </c>
      <c r="I15" s="340" t="s">
        <v>655</v>
      </c>
      <c r="J15" s="340" t="s">
        <v>655</v>
      </c>
      <c r="L15" s="447">
        <v>100</v>
      </c>
      <c r="M15" s="447">
        <v>100</v>
      </c>
      <c r="N15" s="447">
        <v>100</v>
      </c>
      <c r="P15" s="447">
        <v>100</v>
      </c>
      <c r="Q15" s="447">
        <v>100</v>
      </c>
      <c r="R15" s="447">
        <v>100</v>
      </c>
      <c r="S15" s="447">
        <v>100</v>
      </c>
      <c r="T15" s="447">
        <v>100</v>
      </c>
      <c r="U15" s="447">
        <v>100</v>
      </c>
      <c r="V15" s="447">
        <v>100</v>
      </c>
      <c r="W15" s="447">
        <v>100</v>
      </c>
      <c r="X15" s="447">
        <v>100</v>
      </c>
    </row>
    <row r="16" spans="1:24" x14ac:dyDescent="0.2">
      <c r="A16" s="469">
        <v>10</v>
      </c>
      <c r="B16" s="102" t="s">
        <v>656</v>
      </c>
      <c r="C16" s="340" t="s">
        <v>657</v>
      </c>
      <c r="D16" s="340" t="s">
        <v>657</v>
      </c>
      <c r="E16" s="340" t="s">
        <v>657</v>
      </c>
      <c r="F16" s="340" t="s">
        <v>657</v>
      </c>
      <c r="G16" s="340" t="s">
        <v>657</v>
      </c>
      <c r="H16" s="340" t="s">
        <v>657</v>
      </c>
      <c r="I16" s="340" t="s">
        <v>657</v>
      </c>
      <c r="J16" s="340" t="s">
        <v>657</v>
      </c>
      <c r="L16" s="447" t="s">
        <v>658</v>
      </c>
      <c r="M16" s="447" t="s">
        <v>658</v>
      </c>
      <c r="N16" s="447" t="s">
        <v>658</v>
      </c>
      <c r="P16" s="447" t="s">
        <v>658</v>
      </c>
      <c r="Q16" s="447" t="s">
        <v>658</v>
      </c>
      <c r="R16" s="447" t="s">
        <v>658</v>
      </c>
      <c r="S16" s="447" t="s">
        <v>658</v>
      </c>
      <c r="T16" s="447" t="s">
        <v>658</v>
      </c>
      <c r="U16" s="447" t="s">
        <v>658</v>
      </c>
      <c r="V16" s="447" t="s">
        <v>658</v>
      </c>
      <c r="W16" s="447" t="s">
        <v>658</v>
      </c>
      <c r="X16" s="447" t="s">
        <v>658</v>
      </c>
    </row>
    <row r="17" spans="1:24" x14ac:dyDescent="0.2">
      <c r="A17" s="469">
        <v>11</v>
      </c>
      <c r="B17" s="102" t="s">
        <v>659</v>
      </c>
      <c r="C17" s="475">
        <v>40156</v>
      </c>
      <c r="D17" s="475">
        <v>40156</v>
      </c>
      <c r="E17" s="475">
        <v>42359</v>
      </c>
      <c r="F17" s="475">
        <v>42864</v>
      </c>
      <c r="G17" s="475">
        <v>42970</v>
      </c>
      <c r="H17" s="475">
        <v>43364</v>
      </c>
      <c r="I17" s="475">
        <v>42915</v>
      </c>
      <c r="J17" s="475">
        <v>43377</v>
      </c>
      <c r="L17" s="476">
        <v>42074</v>
      </c>
      <c r="M17" s="476">
        <v>41695</v>
      </c>
      <c r="N17" s="476">
        <v>43398</v>
      </c>
      <c r="P17" s="476">
        <v>41815</v>
      </c>
      <c r="Q17" s="476">
        <v>41705</v>
      </c>
      <c r="R17" s="476">
        <v>42270</v>
      </c>
      <c r="S17" s="476">
        <v>42276</v>
      </c>
      <c r="T17" s="476">
        <v>42531</v>
      </c>
      <c r="U17" s="476">
        <v>43070</v>
      </c>
      <c r="V17" s="476">
        <v>43273</v>
      </c>
      <c r="W17" s="476">
        <v>43406</v>
      </c>
      <c r="X17" s="476">
        <v>43381</v>
      </c>
    </row>
    <row r="18" spans="1:24" x14ac:dyDescent="0.2">
      <c r="A18" s="469">
        <v>12</v>
      </c>
      <c r="B18" s="102" t="s">
        <v>660</v>
      </c>
      <c r="C18" s="340" t="s">
        <v>661</v>
      </c>
      <c r="D18" s="340" t="s">
        <v>661</v>
      </c>
      <c r="E18" s="340" t="s">
        <v>662</v>
      </c>
      <c r="F18" s="340" t="s">
        <v>662</v>
      </c>
      <c r="G18" s="340" t="s">
        <v>662</v>
      </c>
      <c r="H18" s="340" t="s">
        <v>662</v>
      </c>
      <c r="I18" s="340" t="s">
        <v>662</v>
      </c>
      <c r="J18" s="340" t="s">
        <v>662</v>
      </c>
      <c r="L18" s="476" t="s">
        <v>310</v>
      </c>
      <c r="M18" s="476" t="s">
        <v>762</v>
      </c>
      <c r="N18" s="476" t="s">
        <v>762</v>
      </c>
      <c r="P18" s="447" t="s">
        <v>661</v>
      </c>
      <c r="Q18" s="447" t="s">
        <v>310</v>
      </c>
      <c r="R18" s="447" t="s">
        <v>661</v>
      </c>
      <c r="S18" s="496" t="s">
        <v>762</v>
      </c>
      <c r="T18" s="496" t="s">
        <v>762</v>
      </c>
      <c r="U18" s="496" t="s">
        <v>762</v>
      </c>
      <c r="V18" s="447" t="s">
        <v>310</v>
      </c>
      <c r="W18" s="447" t="s">
        <v>310</v>
      </c>
      <c r="X18" s="447" t="s">
        <v>310</v>
      </c>
    </row>
    <row r="19" spans="1:24" x14ac:dyDescent="0.2">
      <c r="A19" s="469">
        <v>13</v>
      </c>
      <c r="B19" s="102" t="s">
        <v>663</v>
      </c>
      <c r="C19" s="340" t="s">
        <v>664</v>
      </c>
      <c r="D19" s="340" t="s">
        <v>664</v>
      </c>
      <c r="E19" s="475">
        <v>47838</v>
      </c>
      <c r="F19" s="475">
        <v>46882</v>
      </c>
      <c r="G19" s="475">
        <v>47353</v>
      </c>
      <c r="H19" s="475" t="s">
        <v>1007</v>
      </c>
      <c r="I19" s="340" t="s">
        <v>664</v>
      </c>
      <c r="J19" s="340" t="s">
        <v>664</v>
      </c>
      <c r="L19" s="476">
        <v>42074</v>
      </c>
      <c r="M19" s="340" t="s">
        <v>664</v>
      </c>
      <c r="N19" s="340" t="s">
        <v>664</v>
      </c>
      <c r="P19" s="476"/>
      <c r="Q19" s="476">
        <v>45358</v>
      </c>
      <c r="R19" s="476"/>
      <c r="S19" s="476"/>
      <c r="T19" s="476"/>
      <c r="U19" s="476"/>
      <c r="V19" s="476">
        <v>46926</v>
      </c>
      <c r="W19" s="476">
        <v>47059</v>
      </c>
      <c r="X19" s="476">
        <v>47764</v>
      </c>
    </row>
    <row r="20" spans="1:24" x14ac:dyDescent="0.2">
      <c r="A20" s="469">
        <v>14</v>
      </c>
      <c r="B20" s="102" t="s">
        <v>665</v>
      </c>
      <c r="C20" s="340" t="s">
        <v>666</v>
      </c>
      <c r="D20" s="340" t="s">
        <v>666</v>
      </c>
      <c r="E20" s="499" t="s">
        <v>766</v>
      </c>
      <c r="F20" s="499" t="s">
        <v>766</v>
      </c>
      <c r="G20" s="499" t="s">
        <v>773</v>
      </c>
      <c r="H20" s="499" t="s">
        <v>773</v>
      </c>
      <c r="I20" s="499" t="s">
        <v>766</v>
      </c>
      <c r="J20" s="499" t="s">
        <v>773</v>
      </c>
      <c r="L20" s="447" t="s">
        <v>666</v>
      </c>
      <c r="M20" s="447" t="s">
        <v>666</v>
      </c>
      <c r="N20" s="447" t="s">
        <v>666</v>
      </c>
      <c r="P20" s="476" t="s">
        <v>666</v>
      </c>
      <c r="Q20" s="476" t="s">
        <v>773</v>
      </c>
      <c r="R20" s="476" t="s">
        <v>773</v>
      </c>
      <c r="S20" s="476" t="s">
        <v>666</v>
      </c>
      <c r="T20" s="476" t="s">
        <v>773</v>
      </c>
      <c r="U20" s="476" t="s">
        <v>773</v>
      </c>
      <c r="V20" s="476" t="s">
        <v>773</v>
      </c>
      <c r="W20" s="476" t="s">
        <v>773</v>
      </c>
      <c r="X20" s="476" t="s">
        <v>773</v>
      </c>
    </row>
    <row r="21" spans="1:24" ht="36" x14ac:dyDescent="0.2">
      <c r="A21" s="469">
        <v>15</v>
      </c>
      <c r="B21" s="102" t="s">
        <v>667</v>
      </c>
      <c r="C21" s="477">
        <v>43808</v>
      </c>
      <c r="D21" s="477">
        <v>43808</v>
      </c>
      <c r="E21" s="477" t="s">
        <v>767</v>
      </c>
      <c r="F21" s="477" t="s">
        <v>767</v>
      </c>
      <c r="G21" s="475">
        <v>45527</v>
      </c>
      <c r="H21" s="475">
        <v>45190</v>
      </c>
      <c r="I21" s="477" t="s">
        <v>767</v>
      </c>
      <c r="J21" s="475">
        <v>45203</v>
      </c>
      <c r="L21" s="496" t="s">
        <v>763</v>
      </c>
      <c r="M21" s="496" t="s">
        <v>771</v>
      </c>
      <c r="N21" s="481" t="s">
        <v>1100</v>
      </c>
      <c r="P21" s="476">
        <v>43594</v>
      </c>
      <c r="Q21" s="476">
        <v>43531</v>
      </c>
      <c r="R21" s="476">
        <v>44097</v>
      </c>
      <c r="S21" s="476">
        <v>44103</v>
      </c>
      <c r="T21" s="476">
        <v>44322</v>
      </c>
      <c r="U21" s="476">
        <v>44896</v>
      </c>
      <c r="V21" s="476">
        <v>45099</v>
      </c>
      <c r="W21" s="476">
        <v>45232</v>
      </c>
      <c r="X21" s="476">
        <v>45938</v>
      </c>
    </row>
    <row r="22" spans="1:24" x14ac:dyDescent="0.2">
      <c r="A22" s="469">
        <v>16</v>
      </c>
      <c r="B22" s="102" t="s">
        <v>668</v>
      </c>
      <c r="C22" s="288" t="s">
        <v>669</v>
      </c>
      <c r="D22" s="288" t="s">
        <v>669</v>
      </c>
      <c r="E22" s="499" t="s">
        <v>767</v>
      </c>
      <c r="F22" s="499" t="s">
        <v>767</v>
      </c>
      <c r="G22" s="340" t="s">
        <v>670</v>
      </c>
      <c r="H22" s="340" t="s">
        <v>670</v>
      </c>
      <c r="I22" s="499" t="s">
        <v>767</v>
      </c>
      <c r="J22" s="340" t="s">
        <v>767</v>
      </c>
      <c r="L22" s="447" t="s">
        <v>671</v>
      </c>
      <c r="M22" s="447" t="s">
        <v>671</v>
      </c>
      <c r="N22" s="447" t="s">
        <v>671</v>
      </c>
      <c r="P22" s="447" t="s">
        <v>671</v>
      </c>
      <c r="Q22" s="447" t="s">
        <v>671</v>
      </c>
      <c r="R22" s="447" t="s">
        <v>671</v>
      </c>
      <c r="S22" s="447" t="s">
        <v>671</v>
      </c>
      <c r="T22" s="447" t="s">
        <v>671</v>
      </c>
      <c r="U22" s="447" t="s">
        <v>671</v>
      </c>
      <c r="V22" s="447" t="s">
        <v>671</v>
      </c>
      <c r="W22" s="447" t="s">
        <v>671</v>
      </c>
      <c r="X22" s="447" t="s">
        <v>671</v>
      </c>
    </row>
    <row r="23" spans="1:24" ht="13.5" thickBot="1" x14ac:dyDescent="0.25">
      <c r="A23" s="448"/>
      <c r="B23" s="468" t="s">
        <v>672</v>
      </c>
      <c r="C23" s="472"/>
      <c r="D23" s="472"/>
      <c r="E23" s="472"/>
      <c r="F23" s="472"/>
      <c r="G23" s="472"/>
      <c r="H23" s="472"/>
      <c r="I23" s="472"/>
      <c r="J23" s="472"/>
      <c r="L23" s="472"/>
      <c r="M23" s="472"/>
      <c r="N23" s="472"/>
      <c r="P23" s="478"/>
      <c r="Q23" s="478"/>
      <c r="R23" s="478"/>
      <c r="S23" s="478"/>
      <c r="T23" s="478"/>
      <c r="U23" s="478"/>
      <c r="V23" s="478"/>
      <c r="W23" s="478"/>
      <c r="X23" s="478"/>
    </row>
    <row r="24" spans="1:24" x14ac:dyDescent="0.2">
      <c r="A24" s="469">
        <v>17</v>
      </c>
      <c r="B24" s="102" t="s">
        <v>673</v>
      </c>
      <c r="C24" s="340" t="s">
        <v>674</v>
      </c>
      <c r="D24" s="340" t="s">
        <v>675</v>
      </c>
      <c r="E24" s="340" t="s">
        <v>674</v>
      </c>
      <c r="F24" s="340" t="s">
        <v>675</v>
      </c>
      <c r="G24" s="340" t="s">
        <v>675</v>
      </c>
      <c r="H24" s="340" t="s">
        <v>675</v>
      </c>
      <c r="I24" s="340" t="s">
        <v>675</v>
      </c>
      <c r="J24" s="340" t="s">
        <v>675</v>
      </c>
      <c r="L24" s="340" t="s">
        <v>675</v>
      </c>
      <c r="M24" s="340" t="s">
        <v>675</v>
      </c>
      <c r="N24" s="340" t="s">
        <v>675</v>
      </c>
      <c r="P24" s="340" t="s">
        <v>675</v>
      </c>
      <c r="Q24" s="340" t="s">
        <v>675</v>
      </c>
      <c r="R24" s="340" t="s">
        <v>787</v>
      </c>
      <c r="S24" s="340" t="s">
        <v>787</v>
      </c>
      <c r="T24" s="340" t="s">
        <v>787</v>
      </c>
      <c r="U24" s="340" t="s">
        <v>787</v>
      </c>
      <c r="V24" s="340" t="s">
        <v>787</v>
      </c>
      <c r="W24" s="340" t="s">
        <v>787</v>
      </c>
      <c r="X24" s="340" t="s">
        <v>787</v>
      </c>
    </row>
    <row r="25" spans="1:24" ht="24" x14ac:dyDescent="0.2">
      <c r="A25" s="479">
        <v>18</v>
      </c>
      <c r="B25" s="102" t="s">
        <v>676</v>
      </c>
      <c r="C25" s="480" t="s">
        <v>677</v>
      </c>
      <c r="D25" s="288" t="s">
        <v>678</v>
      </c>
      <c r="E25" s="480" t="s">
        <v>824</v>
      </c>
      <c r="F25" s="633" t="s">
        <v>929</v>
      </c>
      <c r="G25" s="633" t="s">
        <v>940</v>
      </c>
      <c r="H25" s="633" t="s">
        <v>940</v>
      </c>
      <c r="I25" s="633" t="s">
        <v>932</v>
      </c>
      <c r="J25" s="633" t="s">
        <v>1096</v>
      </c>
      <c r="L25" s="497" t="s">
        <v>994</v>
      </c>
      <c r="M25" s="497" t="s">
        <v>995</v>
      </c>
      <c r="N25" s="768" t="s">
        <v>1101</v>
      </c>
      <c r="P25" s="496" t="s">
        <v>832</v>
      </c>
      <c r="Q25" s="496" t="s">
        <v>833</v>
      </c>
      <c r="R25" s="496" t="s">
        <v>834</v>
      </c>
      <c r="S25" s="496" t="s">
        <v>834</v>
      </c>
      <c r="T25" s="496" t="s">
        <v>919</v>
      </c>
      <c r="U25" s="496" t="s">
        <v>832</v>
      </c>
      <c r="V25" s="447" t="s">
        <v>1106</v>
      </c>
      <c r="W25" s="447" t="s">
        <v>1107</v>
      </c>
      <c r="X25" s="447" t="s">
        <v>1108</v>
      </c>
    </row>
    <row r="26" spans="1:24" x14ac:dyDescent="0.2">
      <c r="A26" s="469">
        <v>19</v>
      </c>
      <c r="B26" s="102" t="s">
        <v>679</v>
      </c>
      <c r="C26" s="340" t="s">
        <v>680</v>
      </c>
      <c r="D26" s="340" t="s">
        <v>680</v>
      </c>
      <c r="E26" s="340" t="s">
        <v>680</v>
      </c>
      <c r="F26" s="340" t="s">
        <v>680</v>
      </c>
      <c r="G26" s="340" t="s">
        <v>680</v>
      </c>
      <c r="H26" s="340" t="s">
        <v>680</v>
      </c>
      <c r="I26" s="340" t="s">
        <v>680</v>
      </c>
      <c r="J26" s="340" t="s">
        <v>680</v>
      </c>
      <c r="L26" s="447" t="s">
        <v>680</v>
      </c>
      <c r="M26" s="447" t="s">
        <v>680</v>
      </c>
      <c r="N26" s="447" t="s">
        <v>766</v>
      </c>
      <c r="P26" s="447" t="s">
        <v>680</v>
      </c>
      <c r="Q26" s="447" t="s">
        <v>766</v>
      </c>
      <c r="R26" s="447" t="s">
        <v>766</v>
      </c>
      <c r="S26" s="447" t="s">
        <v>766</v>
      </c>
      <c r="T26" s="447" t="s">
        <v>766</v>
      </c>
      <c r="U26" s="447" t="s">
        <v>766</v>
      </c>
      <c r="V26" s="447" t="s">
        <v>766</v>
      </c>
      <c r="W26" s="447" t="s">
        <v>766</v>
      </c>
      <c r="X26" s="447" t="s">
        <v>766</v>
      </c>
    </row>
    <row r="27" spans="1:24" x14ac:dyDescent="0.2">
      <c r="A27" s="469" t="s">
        <v>457</v>
      </c>
      <c r="B27" s="102" t="s">
        <v>681</v>
      </c>
      <c r="C27" s="340" t="s">
        <v>682</v>
      </c>
      <c r="D27" s="340" t="s">
        <v>682</v>
      </c>
      <c r="E27" s="499" t="s">
        <v>825</v>
      </c>
      <c r="F27" s="499" t="s">
        <v>825</v>
      </c>
      <c r="G27" s="499" t="s">
        <v>825</v>
      </c>
      <c r="H27" s="499" t="s">
        <v>825</v>
      </c>
      <c r="I27" s="499" t="s">
        <v>825</v>
      </c>
      <c r="J27" s="447" t="s">
        <v>684</v>
      </c>
      <c r="L27" s="447" t="s">
        <v>683</v>
      </c>
      <c r="M27" s="496" t="s">
        <v>772</v>
      </c>
      <c r="N27" s="496" t="s">
        <v>772</v>
      </c>
      <c r="P27" s="447" t="s">
        <v>683</v>
      </c>
      <c r="Q27" s="496" t="s">
        <v>772</v>
      </c>
      <c r="R27" s="447" t="s">
        <v>683</v>
      </c>
      <c r="S27" s="447" t="s">
        <v>683</v>
      </c>
      <c r="T27" s="447" t="s">
        <v>825</v>
      </c>
      <c r="U27" s="447" t="s">
        <v>825</v>
      </c>
      <c r="V27" s="496" t="s">
        <v>772</v>
      </c>
      <c r="W27" s="496" t="s">
        <v>772</v>
      </c>
      <c r="X27" s="496" t="s">
        <v>772</v>
      </c>
    </row>
    <row r="28" spans="1:24" x14ac:dyDescent="0.2">
      <c r="A28" s="469" t="s">
        <v>460</v>
      </c>
      <c r="B28" s="102" t="s">
        <v>685</v>
      </c>
      <c r="C28" s="340" t="s">
        <v>682</v>
      </c>
      <c r="D28" s="340" t="s">
        <v>682</v>
      </c>
      <c r="E28" s="499" t="s">
        <v>825</v>
      </c>
      <c r="F28" s="499" t="s">
        <v>825</v>
      </c>
      <c r="G28" s="499" t="s">
        <v>825</v>
      </c>
      <c r="H28" s="499" t="s">
        <v>825</v>
      </c>
      <c r="I28" s="499" t="s">
        <v>825</v>
      </c>
      <c r="J28" s="499" t="s">
        <v>825</v>
      </c>
      <c r="L28" s="447" t="s">
        <v>683</v>
      </c>
      <c r="M28" s="496" t="s">
        <v>772</v>
      </c>
      <c r="N28" s="496" t="s">
        <v>772</v>
      </c>
      <c r="P28" s="447" t="s">
        <v>683</v>
      </c>
      <c r="Q28" s="496" t="s">
        <v>772</v>
      </c>
      <c r="R28" s="447" t="s">
        <v>683</v>
      </c>
      <c r="S28" s="447" t="s">
        <v>683</v>
      </c>
      <c r="T28" s="447" t="s">
        <v>825</v>
      </c>
      <c r="U28" s="447" t="s">
        <v>825</v>
      </c>
      <c r="V28" s="496" t="s">
        <v>772</v>
      </c>
      <c r="W28" s="496" t="s">
        <v>772</v>
      </c>
      <c r="X28" s="496" t="s">
        <v>772</v>
      </c>
    </row>
    <row r="29" spans="1:24" x14ac:dyDescent="0.2">
      <c r="A29" s="479">
        <v>21</v>
      </c>
      <c r="B29" s="102" t="s">
        <v>686</v>
      </c>
      <c r="C29" s="340" t="s">
        <v>666</v>
      </c>
      <c r="D29" s="340" t="s">
        <v>666</v>
      </c>
      <c r="E29" s="499" t="s">
        <v>766</v>
      </c>
      <c r="F29" s="499" t="s">
        <v>766</v>
      </c>
      <c r="G29" s="499" t="s">
        <v>766</v>
      </c>
      <c r="H29" s="499" t="s">
        <v>766</v>
      </c>
      <c r="I29" s="499" t="s">
        <v>766</v>
      </c>
      <c r="J29" s="499" t="s">
        <v>766</v>
      </c>
      <c r="L29" s="447" t="s">
        <v>680</v>
      </c>
      <c r="M29" s="447" t="s">
        <v>680</v>
      </c>
      <c r="N29" s="447" t="s">
        <v>680</v>
      </c>
      <c r="P29" s="447" t="s">
        <v>680</v>
      </c>
      <c r="Q29" s="447" t="s">
        <v>773</v>
      </c>
      <c r="R29" s="447" t="s">
        <v>680</v>
      </c>
      <c r="S29" s="447" t="s">
        <v>680</v>
      </c>
      <c r="T29" s="447" t="s">
        <v>766</v>
      </c>
      <c r="U29" s="447" t="s">
        <v>766</v>
      </c>
      <c r="V29" s="447" t="s">
        <v>773</v>
      </c>
      <c r="W29" s="447" t="s">
        <v>773</v>
      </c>
      <c r="X29" s="447" t="s">
        <v>773</v>
      </c>
    </row>
    <row r="30" spans="1:24" x14ac:dyDescent="0.2">
      <c r="A30" s="469">
        <v>22</v>
      </c>
      <c r="B30" s="102" t="s">
        <v>687</v>
      </c>
      <c r="C30" s="340" t="s">
        <v>688</v>
      </c>
      <c r="D30" s="340" t="s">
        <v>688</v>
      </c>
      <c r="E30" s="499" t="s">
        <v>826</v>
      </c>
      <c r="F30" s="499" t="s">
        <v>826</v>
      </c>
      <c r="G30" s="499" t="s">
        <v>826</v>
      </c>
      <c r="H30" s="499" t="s">
        <v>826</v>
      </c>
      <c r="I30" s="499" t="s">
        <v>826</v>
      </c>
      <c r="J30" s="340" t="s">
        <v>688</v>
      </c>
      <c r="L30" s="447" t="s">
        <v>680</v>
      </c>
      <c r="M30" s="447" t="s">
        <v>680</v>
      </c>
      <c r="N30" s="447" t="s">
        <v>680</v>
      </c>
      <c r="P30" s="447" t="s">
        <v>689</v>
      </c>
      <c r="Q30" s="447" t="s">
        <v>784</v>
      </c>
      <c r="R30" s="447" t="s">
        <v>689</v>
      </c>
      <c r="S30" s="447" t="s">
        <v>689</v>
      </c>
      <c r="T30" s="447" t="s">
        <v>826</v>
      </c>
      <c r="U30" s="447" t="s">
        <v>826</v>
      </c>
      <c r="V30" s="447" t="s">
        <v>784</v>
      </c>
      <c r="W30" s="447" t="s">
        <v>784</v>
      </c>
      <c r="X30" s="447" t="s">
        <v>784</v>
      </c>
    </row>
    <row r="31" spans="1:24" ht="13.5" thickBot="1" x14ac:dyDescent="0.25">
      <c r="A31" s="448"/>
      <c r="B31" s="468" t="s">
        <v>690</v>
      </c>
      <c r="C31" s="472"/>
      <c r="D31" s="472"/>
      <c r="E31" s="472"/>
      <c r="F31" s="472"/>
      <c r="G31" s="472"/>
      <c r="H31" s="472"/>
      <c r="I31" s="472"/>
      <c r="J31" s="472"/>
      <c r="L31" s="472"/>
      <c r="M31" s="472"/>
      <c r="N31" s="472"/>
      <c r="P31" s="478"/>
      <c r="Q31" s="478"/>
      <c r="R31" s="478"/>
      <c r="S31" s="478"/>
      <c r="T31" s="478"/>
      <c r="U31" s="478"/>
      <c r="V31" s="478"/>
      <c r="W31" s="478"/>
      <c r="X31" s="478"/>
    </row>
    <row r="32" spans="1:24" x14ac:dyDescent="0.2">
      <c r="A32" s="452"/>
      <c r="B32" s="102" t="s">
        <v>975</v>
      </c>
      <c r="C32" s="340" t="s">
        <v>785</v>
      </c>
      <c r="D32" s="340" t="s">
        <v>785</v>
      </c>
      <c r="E32" s="340" t="s">
        <v>785</v>
      </c>
      <c r="F32" s="340" t="s">
        <v>785</v>
      </c>
      <c r="G32" s="340" t="s">
        <v>785</v>
      </c>
      <c r="H32" s="340" t="s">
        <v>785</v>
      </c>
      <c r="I32" s="340" t="s">
        <v>785</v>
      </c>
      <c r="J32" s="340" t="s">
        <v>785</v>
      </c>
      <c r="L32" s="340" t="s">
        <v>785</v>
      </c>
      <c r="M32" s="340" t="s">
        <v>785</v>
      </c>
      <c r="N32" s="340" t="s">
        <v>785</v>
      </c>
      <c r="P32" s="340" t="s">
        <v>974</v>
      </c>
      <c r="Q32" s="340" t="s">
        <v>785</v>
      </c>
      <c r="R32" s="340" t="s">
        <v>974</v>
      </c>
      <c r="S32" s="340" t="s">
        <v>974</v>
      </c>
      <c r="T32" s="340" t="s">
        <v>974</v>
      </c>
      <c r="U32" s="340" t="s">
        <v>974</v>
      </c>
      <c r="V32" s="340" t="s">
        <v>785</v>
      </c>
      <c r="W32" s="340" t="s">
        <v>785</v>
      </c>
      <c r="X32" s="340" t="s">
        <v>785</v>
      </c>
    </row>
    <row r="33" spans="1:24" ht="72" customHeight="1" x14ac:dyDescent="0.2">
      <c r="A33" s="479">
        <v>23</v>
      </c>
      <c r="B33" s="102" t="s">
        <v>692</v>
      </c>
      <c r="C33" s="340" t="s">
        <v>412</v>
      </c>
      <c r="D33" s="340" t="s">
        <v>412</v>
      </c>
      <c r="E33" s="340" t="s">
        <v>412</v>
      </c>
      <c r="F33" s="340" t="s">
        <v>412</v>
      </c>
      <c r="G33" s="340" t="s">
        <v>412</v>
      </c>
      <c r="H33" s="340" t="s">
        <v>412</v>
      </c>
      <c r="I33" s="340" t="s">
        <v>412</v>
      </c>
      <c r="J33" s="340" t="s">
        <v>767</v>
      </c>
      <c r="L33" s="447" t="s">
        <v>412</v>
      </c>
      <c r="M33" s="447" t="s">
        <v>412</v>
      </c>
      <c r="N33" s="447" t="s">
        <v>412</v>
      </c>
      <c r="P33" s="482" t="s">
        <v>691</v>
      </c>
      <c r="Q33" s="447" t="s">
        <v>767</v>
      </c>
      <c r="R33" s="483" t="s">
        <v>691</v>
      </c>
      <c r="S33" s="483" t="s">
        <v>691</v>
      </c>
      <c r="T33" s="483" t="s">
        <v>691</v>
      </c>
      <c r="U33" s="483" t="s">
        <v>691</v>
      </c>
      <c r="V33" s="483" t="s">
        <v>767</v>
      </c>
      <c r="W33" s="483" t="s">
        <v>767</v>
      </c>
      <c r="X33" s="483" t="s">
        <v>767</v>
      </c>
    </row>
    <row r="34" spans="1:24" x14ac:dyDescent="0.2">
      <c r="A34" s="469">
        <v>24</v>
      </c>
      <c r="B34" s="102" t="s">
        <v>693</v>
      </c>
      <c r="C34" s="340" t="s">
        <v>412</v>
      </c>
      <c r="D34" s="340" t="s">
        <v>412</v>
      </c>
      <c r="E34" s="340" t="s">
        <v>412</v>
      </c>
      <c r="F34" s="340" t="s">
        <v>412</v>
      </c>
      <c r="G34" s="340" t="s">
        <v>412</v>
      </c>
      <c r="H34" s="340" t="s">
        <v>412</v>
      </c>
      <c r="I34" s="340" t="s">
        <v>412</v>
      </c>
      <c r="J34" s="340"/>
      <c r="L34" s="447" t="s">
        <v>412</v>
      </c>
      <c r="M34" s="447" t="s">
        <v>412</v>
      </c>
      <c r="N34" s="447" t="s">
        <v>412</v>
      </c>
      <c r="P34" s="447" t="s">
        <v>972</v>
      </c>
      <c r="Q34" s="447" t="s">
        <v>767</v>
      </c>
      <c r="R34" s="447" t="s">
        <v>972</v>
      </c>
      <c r="S34" s="447" t="s">
        <v>972</v>
      </c>
      <c r="T34" s="447" t="s">
        <v>972</v>
      </c>
      <c r="U34" s="447" t="s">
        <v>972</v>
      </c>
      <c r="V34" s="483" t="s">
        <v>767</v>
      </c>
      <c r="W34" s="483" t="s">
        <v>767</v>
      </c>
      <c r="X34" s="483" t="s">
        <v>767</v>
      </c>
    </row>
    <row r="35" spans="1:24" x14ac:dyDescent="0.2">
      <c r="A35" s="469">
        <v>25</v>
      </c>
      <c r="B35" s="102" t="s">
        <v>694</v>
      </c>
      <c r="C35" s="340" t="s">
        <v>412</v>
      </c>
      <c r="D35" s="340" t="s">
        <v>412</v>
      </c>
      <c r="E35" s="340" t="s">
        <v>412</v>
      </c>
      <c r="F35" s="340" t="s">
        <v>412</v>
      </c>
      <c r="G35" s="340" t="s">
        <v>412</v>
      </c>
      <c r="H35" s="340" t="s">
        <v>412</v>
      </c>
      <c r="I35" s="340" t="s">
        <v>412</v>
      </c>
      <c r="J35" s="340" t="s">
        <v>767</v>
      </c>
      <c r="L35" s="447" t="s">
        <v>412</v>
      </c>
      <c r="M35" s="447" t="s">
        <v>412</v>
      </c>
      <c r="N35" s="447" t="s">
        <v>412</v>
      </c>
      <c r="P35" s="447" t="s">
        <v>972</v>
      </c>
      <c r="Q35" s="447" t="s">
        <v>767</v>
      </c>
      <c r="R35" s="447" t="s">
        <v>972</v>
      </c>
      <c r="S35" s="447" t="s">
        <v>972</v>
      </c>
      <c r="T35" s="447" t="s">
        <v>972</v>
      </c>
      <c r="U35" s="447" t="s">
        <v>972</v>
      </c>
      <c r="V35" s="483" t="s">
        <v>767</v>
      </c>
      <c r="W35" s="483" t="s">
        <v>767</v>
      </c>
      <c r="X35" s="483" t="s">
        <v>767</v>
      </c>
    </row>
    <row r="36" spans="1:24" x14ac:dyDescent="0.2">
      <c r="A36" s="469">
        <v>26</v>
      </c>
      <c r="B36" s="102" t="s">
        <v>695</v>
      </c>
      <c r="C36" s="340" t="s">
        <v>412</v>
      </c>
      <c r="D36" s="340" t="s">
        <v>412</v>
      </c>
      <c r="E36" s="340" t="s">
        <v>412</v>
      </c>
      <c r="F36" s="340" t="s">
        <v>412</v>
      </c>
      <c r="G36" s="340" t="s">
        <v>412</v>
      </c>
      <c r="H36" s="340" t="s">
        <v>412</v>
      </c>
      <c r="I36" s="340" t="s">
        <v>412</v>
      </c>
      <c r="J36" s="340" t="s">
        <v>767</v>
      </c>
      <c r="L36" s="447" t="s">
        <v>412</v>
      </c>
      <c r="M36" s="447" t="s">
        <v>412</v>
      </c>
      <c r="N36" s="447" t="s">
        <v>412</v>
      </c>
      <c r="P36" s="447" t="s">
        <v>972</v>
      </c>
      <c r="Q36" s="447" t="s">
        <v>767</v>
      </c>
      <c r="R36" s="447" t="s">
        <v>972</v>
      </c>
      <c r="S36" s="447" t="s">
        <v>972</v>
      </c>
      <c r="T36" s="447" t="s">
        <v>972</v>
      </c>
      <c r="U36" s="447" t="s">
        <v>972</v>
      </c>
      <c r="V36" s="483" t="s">
        <v>767</v>
      </c>
      <c r="W36" s="483" t="s">
        <v>767</v>
      </c>
      <c r="X36" s="483" t="s">
        <v>767</v>
      </c>
    </row>
    <row r="37" spans="1:24" x14ac:dyDescent="0.2">
      <c r="A37" s="469">
        <v>27</v>
      </c>
      <c r="B37" s="102" t="s">
        <v>696</v>
      </c>
      <c r="C37" s="340" t="s">
        <v>412</v>
      </c>
      <c r="D37" s="340" t="s">
        <v>412</v>
      </c>
      <c r="E37" s="340" t="s">
        <v>412</v>
      </c>
      <c r="F37" s="340" t="s">
        <v>412</v>
      </c>
      <c r="G37" s="340" t="s">
        <v>412</v>
      </c>
      <c r="H37" s="340" t="s">
        <v>412</v>
      </c>
      <c r="I37" s="340" t="s">
        <v>412</v>
      </c>
      <c r="J37" s="340" t="s">
        <v>767</v>
      </c>
      <c r="L37" s="447" t="s">
        <v>412</v>
      </c>
      <c r="M37" s="447" t="s">
        <v>412</v>
      </c>
      <c r="N37" s="447" t="s">
        <v>412</v>
      </c>
      <c r="P37" s="447" t="s">
        <v>972</v>
      </c>
      <c r="Q37" s="447" t="s">
        <v>767</v>
      </c>
      <c r="R37" s="447" t="s">
        <v>972</v>
      </c>
      <c r="S37" s="447" t="s">
        <v>972</v>
      </c>
      <c r="T37" s="447" t="s">
        <v>972</v>
      </c>
      <c r="U37" s="447" t="s">
        <v>972</v>
      </c>
      <c r="V37" s="483" t="s">
        <v>767</v>
      </c>
      <c r="W37" s="483" t="s">
        <v>767</v>
      </c>
      <c r="X37" s="483" t="s">
        <v>767</v>
      </c>
    </row>
    <row r="38" spans="1:24" x14ac:dyDescent="0.2">
      <c r="A38" s="469">
        <v>28</v>
      </c>
      <c r="B38" s="102" t="s">
        <v>697</v>
      </c>
      <c r="C38" s="340" t="s">
        <v>666</v>
      </c>
      <c r="D38" s="340" t="s">
        <v>666</v>
      </c>
      <c r="E38" s="340" t="s">
        <v>412</v>
      </c>
      <c r="F38" s="340" t="s">
        <v>412</v>
      </c>
      <c r="G38" s="340" t="s">
        <v>412</v>
      </c>
      <c r="H38" s="340" t="s">
        <v>412</v>
      </c>
      <c r="I38" s="499" t="s">
        <v>773</v>
      </c>
      <c r="J38" s="340" t="s">
        <v>767</v>
      </c>
      <c r="L38" s="447" t="s">
        <v>412</v>
      </c>
      <c r="M38" s="447" t="s">
        <v>412</v>
      </c>
      <c r="N38" s="447" t="s">
        <v>412</v>
      </c>
      <c r="P38" s="447" t="s">
        <v>972</v>
      </c>
      <c r="Q38" s="447" t="s">
        <v>767</v>
      </c>
      <c r="R38" s="447" t="s">
        <v>972</v>
      </c>
      <c r="S38" s="447" t="s">
        <v>972</v>
      </c>
      <c r="T38" s="447" t="s">
        <v>972</v>
      </c>
      <c r="U38" s="447" t="s">
        <v>972</v>
      </c>
      <c r="V38" s="483" t="s">
        <v>767</v>
      </c>
      <c r="W38" s="483" t="s">
        <v>767</v>
      </c>
      <c r="X38" s="483" t="s">
        <v>767</v>
      </c>
    </row>
    <row r="39" spans="1:24" x14ac:dyDescent="0.2">
      <c r="A39" s="479">
        <v>30</v>
      </c>
      <c r="B39" s="102" t="s">
        <v>698</v>
      </c>
      <c r="C39" s="340" t="s">
        <v>666</v>
      </c>
      <c r="D39" s="340" t="s">
        <v>666</v>
      </c>
      <c r="E39" s="340" t="s">
        <v>412</v>
      </c>
      <c r="F39" s="340" t="s">
        <v>412</v>
      </c>
      <c r="G39" s="340" t="s">
        <v>412</v>
      </c>
      <c r="H39" s="340" t="s">
        <v>412</v>
      </c>
      <c r="I39" s="499" t="s">
        <v>773</v>
      </c>
      <c r="J39" s="340" t="s">
        <v>767</v>
      </c>
      <c r="L39" s="447" t="s">
        <v>680</v>
      </c>
      <c r="M39" s="496" t="s">
        <v>773</v>
      </c>
      <c r="N39" s="496" t="s">
        <v>773</v>
      </c>
      <c r="P39" s="482" t="s">
        <v>773</v>
      </c>
      <c r="Q39" s="447" t="s">
        <v>767</v>
      </c>
      <c r="R39" s="482" t="s">
        <v>773</v>
      </c>
      <c r="S39" s="482" t="s">
        <v>773</v>
      </c>
      <c r="T39" s="482" t="s">
        <v>773</v>
      </c>
      <c r="U39" s="482" t="s">
        <v>773</v>
      </c>
      <c r="V39" s="483" t="s">
        <v>767</v>
      </c>
      <c r="W39" s="483" t="s">
        <v>767</v>
      </c>
      <c r="X39" s="483" t="s">
        <v>767</v>
      </c>
    </row>
    <row r="40" spans="1:24" ht="96" x14ac:dyDescent="0.2">
      <c r="A40" s="479">
        <v>31</v>
      </c>
      <c r="B40" s="102" t="s">
        <v>699</v>
      </c>
      <c r="C40" s="288" t="s">
        <v>700</v>
      </c>
      <c r="D40" s="288" t="s">
        <v>700</v>
      </c>
      <c r="E40" s="340" t="s">
        <v>412</v>
      </c>
      <c r="F40" s="340" t="s">
        <v>412</v>
      </c>
      <c r="G40" s="340" t="s">
        <v>412</v>
      </c>
      <c r="H40" s="340" t="s">
        <v>412</v>
      </c>
      <c r="I40" s="340" t="s">
        <v>412</v>
      </c>
      <c r="J40" s="499" t="s">
        <v>773</v>
      </c>
      <c r="L40" s="447" t="s">
        <v>412</v>
      </c>
      <c r="M40" s="484" t="s">
        <v>774</v>
      </c>
      <c r="N40" s="484" t="s">
        <v>1102</v>
      </c>
      <c r="P40" s="650" t="s">
        <v>976</v>
      </c>
      <c r="Q40" s="447" t="s">
        <v>767</v>
      </c>
      <c r="R40" s="650" t="s">
        <v>976</v>
      </c>
      <c r="S40" s="650" t="s">
        <v>976</v>
      </c>
      <c r="T40" s="650" t="s">
        <v>976</v>
      </c>
      <c r="U40" s="650" t="s">
        <v>976</v>
      </c>
      <c r="V40" s="483" t="s">
        <v>767</v>
      </c>
      <c r="W40" s="483" t="s">
        <v>767</v>
      </c>
      <c r="X40" s="483" t="s">
        <v>767</v>
      </c>
    </row>
    <row r="41" spans="1:24" ht="84" x14ac:dyDescent="0.2">
      <c r="A41" s="479">
        <v>32</v>
      </c>
      <c r="B41" s="102" t="s">
        <v>701</v>
      </c>
      <c r="C41" s="340" t="s">
        <v>702</v>
      </c>
      <c r="D41" s="340" t="s">
        <v>702</v>
      </c>
      <c r="E41" s="340" t="s">
        <v>412</v>
      </c>
      <c r="F41" s="340" t="s">
        <v>412</v>
      </c>
      <c r="G41" s="340" t="s">
        <v>412</v>
      </c>
      <c r="H41" s="340" t="s">
        <v>412</v>
      </c>
      <c r="I41" s="340" t="s">
        <v>702</v>
      </c>
      <c r="J41" s="340" t="s">
        <v>775</v>
      </c>
      <c r="L41" s="447" t="s">
        <v>412</v>
      </c>
      <c r="M41" s="499" t="s">
        <v>775</v>
      </c>
      <c r="N41" s="499" t="s">
        <v>775</v>
      </c>
      <c r="P41" s="500" t="s">
        <v>977</v>
      </c>
      <c r="Q41" s="447" t="s">
        <v>767</v>
      </c>
      <c r="R41" s="500" t="s">
        <v>978</v>
      </c>
      <c r="S41" s="500" t="s">
        <v>978</v>
      </c>
      <c r="T41" s="500" t="s">
        <v>978</v>
      </c>
      <c r="U41" s="500" t="s">
        <v>978</v>
      </c>
      <c r="V41" s="483" t="s">
        <v>767</v>
      </c>
      <c r="W41" s="483" t="s">
        <v>767</v>
      </c>
      <c r="X41" s="483" t="s">
        <v>767</v>
      </c>
    </row>
    <row r="42" spans="1:24" x14ac:dyDescent="0.2">
      <c r="A42" s="469">
        <v>33</v>
      </c>
      <c r="B42" s="102" t="s">
        <v>703</v>
      </c>
      <c r="C42" s="340" t="s">
        <v>704</v>
      </c>
      <c r="D42" s="340" t="s">
        <v>704</v>
      </c>
      <c r="E42" s="340" t="s">
        <v>412</v>
      </c>
      <c r="F42" s="340" t="s">
        <v>412</v>
      </c>
      <c r="G42" s="340" t="s">
        <v>412</v>
      </c>
      <c r="H42" s="340" t="s">
        <v>412</v>
      </c>
      <c r="I42" s="340" t="s">
        <v>704</v>
      </c>
      <c r="J42" s="288" t="s">
        <v>776</v>
      </c>
      <c r="L42" s="447" t="s">
        <v>412</v>
      </c>
      <c r="M42" s="447" t="s">
        <v>776</v>
      </c>
      <c r="N42" s="447" t="s">
        <v>776</v>
      </c>
      <c r="P42" s="447" t="s">
        <v>704</v>
      </c>
      <c r="Q42" s="447" t="s">
        <v>767</v>
      </c>
      <c r="R42" s="447" t="s">
        <v>704</v>
      </c>
      <c r="S42" s="447" t="s">
        <v>704</v>
      </c>
      <c r="T42" s="447" t="s">
        <v>704</v>
      </c>
      <c r="U42" s="447" t="s">
        <v>704</v>
      </c>
      <c r="V42" s="483" t="s">
        <v>767</v>
      </c>
      <c r="W42" s="483" t="s">
        <v>767</v>
      </c>
      <c r="X42" s="483" t="s">
        <v>767</v>
      </c>
    </row>
    <row r="43" spans="1:24" ht="37.5" customHeight="1" x14ac:dyDescent="0.2">
      <c r="A43" s="479">
        <v>34</v>
      </c>
      <c r="B43" s="102" t="s">
        <v>705</v>
      </c>
      <c r="C43" s="288" t="s">
        <v>706</v>
      </c>
      <c r="D43" s="288" t="s">
        <v>706</v>
      </c>
      <c r="E43" s="340" t="s">
        <v>412</v>
      </c>
      <c r="F43" s="340" t="s">
        <v>412</v>
      </c>
      <c r="G43" s="340" t="s">
        <v>412</v>
      </c>
      <c r="H43" s="340" t="s">
        <v>412</v>
      </c>
      <c r="I43" s="633" t="s">
        <v>933</v>
      </c>
      <c r="J43" s="633" t="s">
        <v>933</v>
      </c>
      <c r="L43" s="447" t="s">
        <v>412</v>
      </c>
      <c r="M43" s="483" t="s">
        <v>777</v>
      </c>
      <c r="N43" s="633" t="s">
        <v>933</v>
      </c>
      <c r="P43" s="500" t="s">
        <v>777</v>
      </c>
      <c r="Q43" s="447"/>
      <c r="R43" s="500" t="s">
        <v>777</v>
      </c>
      <c r="S43" s="500" t="s">
        <v>777</v>
      </c>
      <c r="T43" s="500" t="s">
        <v>777</v>
      </c>
      <c r="U43" s="500" t="s">
        <v>777</v>
      </c>
      <c r="V43" s="483" t="s">
        <v>767</v>
      </c>
      <c r="W43" s="483" t="s">
        <v>767</v>
      </c>
      <c r="X43" s="483" t="s">
        <v>767</v>
      </c>
    </row>
    <row r="44" spans="1:24" ht="48" x14ac:dyDescent="0.2">
      <c r="A44" s="479">
        <v>35</v>
      </c>
      <c r="B44" s="102" t="s">
        <v>707</v>
      </c>
      <c r="C44" s="340" t="s">
        <v>637</v>
      </c>
      <c r="D44" s="340" t="s">
        <v>637</v>
      </c>
      <c r="E44" s="340" t="s">
        <v>708</v>
      </c>
      <c r="F44" s="340" t="s">
        <v>708</v>
      </c>
      <c r="G44" s="340" t="s">
        <v>708</v>
      </c>
      <c r="H44" s="340" t="s">
        <v>708</v>
      </c>
      <c r="I44" s="340" t="s">
        <v>637</v>
      </c>
      <c r="J44" s="340" t="s">
        <v>765</v>
      </c>
      <c r="L44" s="498" t="s">
        <v>764</v>
      </c>
      <c r="M44" s="500" t="s">
        <v>778</v>
      </c>
      <c r="N44" s="500" t="s">
        <v>778</v>
      </c>
      <c r="P44" s="447" t="s">
        <v>645</v>
      </c>
      <c r="Q44" s="447" t="s">
        <v>708</v>
      </c>
      <c r="R44" s="447" t="s">
        <v>645</v>
      </c>
      <c r="S44" s="447" t="s">
        <v>645</v>
      </c>
      <c r="T44" s="447" t="s">
        <v>645</v>
      </c>
      <c r="U44" s="447" t="s">
        <v>645</v>
      </c>
      <c r="V44" s="340" t="s">
        <v>708</v>
      </c>
      <c r="W44" s="340" t="s">
        <v>708</v>
      </c>
      <c r="X44" s="340" t="s">
        <v>708</v>
      </c>
    </row>
    <row r="45" spans="1:24" x14ac:dyDescent="0.2">
      <c r="A45" s="469">
        <v>36</v>
      </c>
      <c r="B45" s="102" t="s">
        <v>709</v>
      </c>
      <c r="C45" s="340" t="s">
        <v>666</v>
      </c>
      <c r="D45" s="340" t="s">
        <v>666</v>
      </c>
      <c r="E45" s="340" t="s">
        <v>412</v>
      </c>
      <c r="F45" s="340" t="s">
        <v>412</v>
      </c>
      <c r="G45" s="340" t="s">
        <v>412</v>
      </c>
      <c r="H45" s="340" t="s">
        <v>412</v>
      </c>
      <c r="I45" s="340" t="s">
        <v>412</v>
      </c>
      <c r="J45" s="340" t="s">
        <v>767</v>
      </c>
      <c r="L45" s="447" t="s">
        <v>680</v>
      </c>
      <c r="M45" s="447" t="s">
        <v>680</v>
      </c>
      <c r="N45" s="447" t="s">
        <v>680</v>
      </c>
      <c r="P45" s="340" t="s">
        <v>412</v>
      </c>
      <c r="Q45" s="340" t="s">
        <v>767</v>
      </c>
      <c r="R45" s="340" t="s">
        <v>412</v>
      </c>
      <c r="S45" s="340" t="s">
        <v>412</v>
      </c>
      <c r="T45" s="340" t="s">
        <v>412</v>
      </c>
      <c r="U45" s="340" t="s">
        <v>412</v>
      </c>
      <c r="V45" s="483" t="s">
        <v>767</v>
      </c>
      <c r="W45" s="483" t="s">
        <v>767</v>
      </c>
      <c r="X45" s="483" t="s">
        <v>767</v>
      </c>
    </row>
    <row r="46" spans="1:24" ht="12.75" customHeight="1" x14ac:dyDescent="0.2">
      <c r="A46" s="469">
        <v>37</v>
      </c>
      <c r="B46" s="102" t="s">
        <v>710</v>
      </c>
      <c r="C46" s="288" t="s">
        <v>711</v>
      </c>
      <c r="D46" s="288" t="s">
        <v>711</v>
      </c>
      <c r="E46" s="340" t="s">
        <v>412</v>
      </c>
      <c r="F46" s="340" t="s">
        <v>412</v>
      </c>
      <c r="G46" s="340" t="s">
        <v>412</v>
      </c>
      <c r="H46" s="340" t="s">
        <v>412</v>
      </c>
      <c r="I46" s="340" t="s">
        <v>412</v>
      </c>
      <c r="J46" s="340" t="s">
        <v>767</v>
      </c>
      <c r="L46" s="447" t="s">
        <v>412</v>
      </c>
      <c r="M46" s="447" t="s">
        <v>412</v>
      </c>
      <c r="N46" s="447" t="s">
        <v>412</v>
      </c>
      <c r="P46" s="447" t="s">
        <v>412</v>
      </c>
      <c r="Q46" s="447" t="s">
        <v>767</v>
      </c>
      <c r="R46" s="447" t="s">
        <v>412</v>
      </c>
      <c r="S46" s="447" t="s">
        <v>412</v>
      </c>
      <c r="T46" s="447" t="s">
        <v>412</v>
      </c>
      <c r="U46" s="447" t="s">
        <v>412</v>
      </c>
      <c r="V46" s="483" t="s">
        <v>767</v>
      </c>
      <c r="W46" s="483" t="s">
        <v>767</v>
      </c>
      <c r="X46" s="483" t="s">
        <v>767</v>
      </c>
    </row>
    <row r="47" spans="1:24" x14ac:dyDescent="0.2">
      <c r="B47" s="485"/>
      <c r="C47" s="485"/>
      <c r="D47" s="485"/>
      <c r="E47" s="485"/>
      <c r="F47" s="485"/>
      <c r="G47" s="485"/>
      <c r="H47" s="485"/>
      <c r="I47" s="485"/>
      <c r="J47" s="340"/>
      <c r="P47" s="371"/>
      <c r="Q47" s="505"/>
      <c r="R47" s="505"/>
      <c r="S47" s="371"/>
      <c r="T47" s="543"/>
      <c r="U47" s="641"/>
      <c r="V47" s="694"/>
    </row>
    <row r="48" spans="1:24" x14ac:dyDescent="0.2">
      <c r="J48" s="340"/>
    </row>
    <row r="49" spans="10:16" x14ac:dyDescent="0.2">
      <c r="J49" s="340"/>
      <c r="L49" s="542" t="s">
        <v>828</v>
      </c>
      <c r="P49" s="542" t="s">
        <v>829</v>
      </c>
    </row>
  </sheetData>
  <mergeCells count="2">
    <mergeCell ref="P3:T3"/>
    <mergeCell ref="L3:M3"/>
  </mergeCells>
  <pageMargins left="0.7" right="0.7" top="0.75" bottom="0.75" header="0.3" footer="0.3"/>
  <pageSetup paperSize="8"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G30"/>
  <sheetViews>
    <sheetView zoomScaleNormal="100" workbookViewId="0"/>
  </sheetViews>
  <sheetFormatPr baseColWidth="10" defaultColWidth="11" defaultRowHeight="12" x14ac:dyDescent="0.2"/>
  <cols>
    <col min="1" max="1" width="23.125" style="260" customWidth="1"/>
    <col min="2" max="2" width="9.5" style="260" customWidth="1"/>
    <col min="3" max="3" width="10.25" style="260" customWidth="1"/>
    <col min="4" max="4" width="11.25" style="260" customWidth="1"/>
    <col min="5" max="5" width="11.875" style="260" customWidth="1"/>
    <col min="6" max="6" width="10.625" style="260" customWidth="1"/>
    <col min="7" max="7" width="11.625" style="260" customWidth="1"/>
    <col min="8" max="16384" width="11" style="260"/>
  </cols>
  <sheetData>
    <row r="1" spans="1:7" s="336" customFormat="1" ht="21" x14ac:dyDescent="0.35">
      <c r="A1" s="771" t="s">
        <v>886</v>
      </c>
      <c r="B1" s="101"/>
      <c r="C1" s="101"/>
      <c r="D1" s="101"/>
      <c r="E1" s="101"/>
      <c r="F1" s="102"/>
    </row>
    <row r="2" spans="1:7" s="336" customFormat="1" x14ac:dyDescent="0.2">
      <c r="A2" s="575" t="s">
        <v>887</v>
      </c>
      <c r="B2" s="103"/>
      <c r="C2" s="103"/>
      <c r="D2" s="103"/>
      <c r="E2" s="103"/>
      <c r="F2" s="102"/>
    </row>
    <row r="3" spans="1:7" s="336" customFormat="1" x14ac:dyDescent="0.2">
      <c r="A3" s="575" t="s">
        <v>888</v>
      </c>
      <c r="B3" s="103"/>
      <c r="C3" s="103"/>
      <c r="D3" s="103"/>
      <c r="E3" s="103"/>
      <c r="F3" s="102"/>
    </row>
    <row r="4" spans="1:7" s="336" customFormat="1" ht="12" customHeight="1" x14ac:dyDescent="0.2">
      <c r="A4" s="776" t="s">
        <v>945</v>
      </c>
      <c r="B4" s="776"/>
      <c r="C4" s="776"/>
      <c r="D4" s="776"/>
      <c r="E4" s="776"/>
      <c r="F4" s="776"/>
      <c r="G4" s="776"/>
    </row>
    <row r="5" spans="1:7" s="336" customFormat="1" x14ac:dyDescent="0.2">
      <c r="A5" s="486" t="s">
        <v>835</v>
      </c>
      <c r="B5" s="104"/>
      <c r="C5" s="104"/>
      <c r="D5" s="105"/>
      <c r="E5" s="102"/>
      <c r="F5" s="102"/>
    </row>
    <row r="6" spans="1:7" s="336" customFormat="1" x14ac:dyDescent="0.2">
      <c r="A6" s="102"/>
      <c r="B6" s="104"/>
      <c r="C6" s="104"/>
      <c r="D6" s="105"/>
      <c r="E6" s="102"/>
      <c r="F6" s="102"/>
    </row>
    <row r="7" spans="1:7" s="336" customFormat="1" x14ac:dyDescent="0.2">
      <c r="A7" s="102"/>
      <c r="B7" s="104"/>
      <c r="C7" s="104"/>
      <c r="D7" s="105"/>
      <c r="E7" s="102"/>
      <c r="F7" s="102"/>
    </row>
    <row r="8" spans="1:7" s="336" customFormat="1" ht="21" x14ac:dyDescent="0.35">
      <c r="A8" s="772" t="s">
        <v>1124</v>
      </c>
      <c r="B8" s="104"/>
      <c r="C8" s="104"/>
      <c r="D8" s="105"/>
      <c r="E8" s="102"/>
      <c r="F8" s="102"/>
      <c r="G8" s="371"/>
    </row>
    <row r="9" spans="1:7" s="336" customFormat="1" x14ac:dyDescent="0.2">
      <c r="A9" s="103" t="s">
        <v>723</v>
      </c>
      <c r="B9" s="103"/>
      <c r="C9" s="103"/>
      <c r="D9" s="103"/>
      <c r="E9" s="103"/>
      <c r="F9" s="102"/>
      <c r="G9" s="371"/>
    </row>
    <row r="10" spans="1:7" s="336" customFormat="1" x14ac:dyDescent="0.2">
      <c r="A10" s="103" t="s">
        <v>724</v>
      </c>
      <c r="B10" s="103"/>
      <c r="C10" s="103"/>
      <c r="D10" s="103"/>
      <c r="E10" s="103"/>
      <c r="F10" s="102"/>
      <c r="G10" s="371"/>
    </row>
    <row r="11" spans="1:7" s="336" customFormat="1" x14ac:dyDescent="0.2">
      <c r="A11" s="102"/>
      <c r="B11" s="104"/>
      <c r="C11" s="104"/>
      <c r="D11" s="105"/>
      <c r="E11" s="102"/>
      <c r="F11" s="102"/>
      <c r="G11" s="371"/>
    </row>
    <row r="12" spans="1:7" s="336" customFormat="1" x14ac:dyDescent="0.2"/>
    <row r="13" spans="1:7" s="336" customFormat="1" ht="21" x14ac:dyDescent="0.35">
      <c r="A13" s="772" t="s">
        <v>886</v>
      </c>
      <c r="B13" s="371"/>
      <c r="C13" s="371"/>
    </row>
    <row r="14" spans="1:7" s="336" customFormat="1" x14ac:dyDescent="0.2"/>
    <row r="15" spans="1:7" s="336" customFormat="1" ht="48.75" thickBot="1" x14ac:dyDescent="0.25">
      <c r="A15" s="401" t="s">
        <v>746</v>
      </c>
      <c r="B15" s="106" t="s">
        <v>1010</v>
      </c>
      <c r="C15" s="106" t="s">
        <v>1011</v>
      </c>
      <c r="D15" s="106" t="s">
        <v>1012</v>
      </c>
      <c r="E15" s="107" t="s">
        <v>986</v>
      </c>
      <c r="F15" s="107" t="s">
        <v>987</v>
      </c>
      <c r="G15" s="107" t="s">
        <v>946</v>
      </c>
    </row>
    <row r="16" spans="1:7" s="336" customFormat="1" ht="14.25" x14ac:dyDescent="0.2">
      <c r="A16" s="336" t="s">
        <v>916</v>
      </c>
      <c r="B16" s="343">
        <v>4.8</v>
      </c>
      <c r="C16" s="18">
        <v>3674</v>
      </c>
      <c r="D16" s="342">
        <v>16.760000000000002</v>
      </c>
      <c r="E16" s="343">
        <v>9.52</v>
      </c>
      <c r="F16" s="18">
        <v>7093</v>
      </c>
      <c r="G16" s="342">
        <v>16.68</v>
      </c>
    </row>
    <row r="17" spans="1:7" s="336" customFormat="1" x14ac:dyDescent="0.2">
      <c r="A17" s="336" t="s">
        <v>0</v>
      </c>
      <c r="B17" s="343">
        <v>14.4</v>
      </c>
      <c r="C17" s="18">
        <v>1592</v>
      </c>
      <c r="D17" s="342">
        <v>18.37</v>
      </c>
      <c r="E17" s="343">
        <v>19.239999999999998</v>
      </c>
      <c r="F17" s="18">
        <v>1971</v>
      </c>
      <c r="G17" s="342">
        <v>22.87</v>
      </c>
    </row>
    <row r="18" spans="1:7" s="336" customFormat="1" ht="14.25" x14ac:dyDescent="0.2">
      <c r="A18" s="336" t="s">
        <v>917</v>
      </c>
      <c r="B18" s="343">
        <v>24.15</v>
      </c>
      <c r="C18" s="18">
        <v>4561</v>
      </c>
      <c r="D18" s="342">
        <v>22.15</v>
      </c>
      <c r="E18" s="343">
        <v>24.15</v>
      </c>
      <c r="F18" s="18">
        <v>3247</v>
      </c>
      <c r="G18" s="342">
        <v>29.57</v>
      </c>
    </row>
    <row r="19" spans="1:7" s="336" customFormat="1" x14ac:dyDescent="0.2">
      <c r="A19" s="20" t="s">
        <v>918</v>
      </c>
      <c r="B19" s="346">
        <v>17.87</v>
      </c>
      <c r="C19" s="278">
        <v>926</v>
      </c>
      <c r="D19" s="494">
        <v>22.01</v>
      </c>
      <c r="E19" s="346">
        <v>17.850000000000001</v>
      </c>
      <c r="F19" s="22">
        <v>894</v>
      </c>
      <c r="G19" s="108">
        <v>24.3</v>
      </c>
    </row>
    <row r="20" spans="1:7" s="336" customFormat="1" x14ac:dyDescent="0.2">
      <c r="B20" s="83"/>
      <c r="C20" s="83"/>
    </row>
    <row r="21" spans="1:7" s="336" customFormat="1" ht="14.25" x14ac:dyDescent="0.2">
      <c r="A21" s="659" t="s">
        <v>988</v>
      </c>
      <c r="B21" s="83"/>
      <c r="C21" s="83"/>
    </row>
    <row r="22" spans="1:7" s="336" customFormat="1" ht="14.25" x14ac:dyDescent="0.2">
      <c r="A22" s="109" t="s">
        <v>725</v>
      </c>
      <c r="B22" s="83"/>
      <c r="C22" s="83"/>
    </row>
    <row r="23" spans="1:7" s="336" customFormat="1" x14ac:dyDescent="0.2"/>
    <row r="24" spans="1:7" s="336" customFormat="1" x14ac:dyDescent="0.2">
      <c r="A24" s="371" t="s">
        <v>1</v>
      </c>
      <c r="B24" s="371"/>
      <c r="C24" s="371"/>
      <c r="D24" s="371"/>
      <c r="E24" s="371"/>
    </row>
    <row r="25" spans="1:7" s="336" customFormat="1" x14ac:dyDescent="0.2">
      <c r="A25" s="336" t="s">
        <v>2</v>
      </c>
    </row>
    <row r="26" spans="1:7" s="336" customFormat="1" x14ac:dyDescent="0.2"/>
    <row r="27" spans="1:7" s="336" customFormat="1" x14ac:dyDescent="0.2"/>
    <row r="28" spans="1:7" s="336" customFormat="1" x14ac:dyDescent="0.2"/>
    <row r="29" spans="1:7" s="336" customFormat="1" x14ac:dyDescent="0.2"/>
    <row r="30" spans="1:7" s="336" customFormat="1" x14ac:dyDescent="0.2"/>
  </sheetData>
  <mergeCells count="1">
    <mergeCell ref="A4:G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F151"/>
  <sheetViews>
    <sheetView zoomScaleNormal="100" workbookViewId="0"/>
  </sheetViews>
  <sheetFormatPr baseColWidth="10" defaultRowHeight="12.75" x14ac:dyDescent="0.2"/>
  <cols>
    <col min="1" max="1" width="4.5" style="371" customWidth="1"/>
    <col min="2" max="2" width="103" style="371" customWidth="1"/>
    <col min="3" max="3" width="32.5" style="371" customWidth="1"/>
    <col min="4" max="4" width="45.25" style="371" customWidth="1"/>
    <col min="5" max="5" width="32.5" style="371" customWidth="1"/>
    <col min="6" max="6" width="11" style="371"/>
    <col min="7" max="16384" width="11" style="269"/>
  </cols>
  <sheetData>
    <row r="1" spans="1:5" ht="21" x14ac:dyDescent="0.2">
      <c r="A1" s="773" t="s">
        <v>819</v>
      </c>
    </row>
    <row r="2" spans="1:5" x14ac:dyDescent="0.2">
      <c r="A2" s="102"/>
    </row>
    <row r="4" spans="1:5" ht="13.5" thickBot="1" x14ac:dyDescent="0.25">
      <c r="A4" s="448"/>
      <c r="B4" s="449" t="s">
        <v>406</v>
      </c>
      <c r="C4" s="450" t="s">
        <v>407</v>
      </c>
      <c r="D4" s="451" t="s">
        <v>408</v>
      </c>
      <c r="E4" s="450" t="s">
        <v>409</v>
      </c>
    </row>
    <row r="5" spans="1:5" x14ac:dyDescent="0.2">
      <c r="A5" s="452">
        <v>1</v>
      </c>
      <c r="B5" s="104" t="s">
        <v>410</v>
      </c>
      <c r="C5" s="350">
        <v>7980607.6880000001</v>
      </c>
      <c r="D5" s="288" t="s">
        <v>411</v>
      </c>
      <c r="E5" s="340" t="s">
        <v>412</v>
      </c>
    </row>
    <row r="6" spans="1:5" x14ac:dyDescent="0.2">
      <c r="A6" s="452"/>
      <c r="B6" s="102" t="s">
        <v>413</v>
      </c>
      <c r="C6" s="350">
        <v>7980607.6880000001</v>
      </c>
      <c r="D6" s="453"/>
      <c r="E6" s="340" t="s">
        <v>412</v>
      </c>
    </row>
    <row r="7" spans="1:5" x14ac:dyDescent="0.2">
      <c r="A7" s="452"/>
      <c r="B7" s="102" t="s">
        <v>414</v>
      </c>
      <c r="C7" s="350"/>
      <c r="D7" s="453"/>
      <c r="E7" s="340" t="s">
        <v>412</v>
      </c>
    </row>
    <row r="8" spans="1:5" x14ac:dyDescent="0.2">
      <c r="A8" s="452"/>
      <c r="B8" s="102" t="s">
        <v>415</v>
      </c>
      <c r="C8" s="350"/>
      <c r="D8" s="453"/>
      <c r="E8" s="340" t="s">
        <v>412</v>
      </c>
    </row>
    <row r="9" spans="1:5" x14ac:dyDescent="0.2">
      <c r="A9" s="452">
        <v>2</v>
      </c>
      <c r="B9" s="280" t="s">
        <v>416</v>
      </c>
      <c r="C9" s="350">
        <v>11228062</v>
      </c>
      <c r="D9" s="340" t="s">
        <v>417</v>
      </c>
      <c r="E9" s="340" t="s">
        <v>412</v>
      </c>
    </row>
    <row r="10" spans="1:5" x14ac:dyDescent="0.2">
      <c r="A10" s="452">
        <v>3</v>
      </c>
      <c r="B10" s="280" t="s">
        <v>418</v>
      </c>
      <c r="C10" s="350">
        <v>-453109</v>
      </c>
      <c r="D10" s="454" t="s">
        <v>419</v>
      </c>
      <c r="E10" s="340" t="s">
        <v>412</v>
      </c>
    </row>
    <row r="11" spans="1:5" x14ac:dyDescent="0.2">
      <c r="A11" s="452" t="s">
        <v>420</v>
      </c>
      <c r="B11" s="102" t="s">
        <v>421</v>
      </c>
      <c r="C11" s="350"/>
      <c r="D11" s="453" t="s">
        <v>422</v>
      </c>
      <c r="E11" s="340" t="s">
        <v>412</v>
      </c>
    </row>
    <row r="12" spans="1:5" ht="12.75" customHeight="1" x14ac:dyDescent="0.2">
      <c r="A12" s="452">
        <v>4</v>
      </c>
      <c r="B12" s="280" t="s">
        <v>423</v>
      </c>
      <c r="C12" s="350"/>
      <c r="D12" s="453"/>
      <c r="E12" s="340" t="s">
        <v>412</v>
      </c>
    </row>
    <row r="13" spans="1:5" ht="12.75" customHeight="1" x14ac:dyDescent="0.2">
      <c r="A13" s="452"/>
      <c r="B13" s="280" t="s">
        <v>424</v>
      </c>
      <c r="C13" s="350"/>
      <c r="D13" s="453"/>
      <c r="E13" s="340" t="s">
        <v>412</v>
      </c>
    </row>
    <row r="14" spans="1:5" x14ac:dyDescent="0.2">
      <c r="A14" s="452">
        <v>5</v>
      </c>
      <c r="B14" s="102" t="s">
        <v>425</v>
      </c>
      <c r="C14" s="350">
        <v>0</v>
      </c>
      <c r="D14" s="453">
        <v>84</v>
      </c>
      <c r="E14" s="340" t="s">
        <v>412</v>
      </c>
    </row>
    <row r="15" spans="1:5" ht="12.75" customHeight="1" x14ac:dyDescent="0.2">
      <c r="A15" s="452" t="s">
        <v>426</v>
      </c>
      <c r="B15" s="280" t="s">
        <v>427</v>
      </c>
      <c r="C15" s="350">
        <v>1128222</v>
      </c>
      <c r="D15" s="453" t="s">
        <v>428</v>
      </c>
      <c r="E15" s="340" t="s">
        <v>412</v>
      </c>
    </row>
    <row r="16" spans="1:5" x14ac:dyDescent="0.2">
      <c r="A16" s="452">
        <v>6</v>
      </c>
      <c r="B16" s="455" t="s">
        <v>429</v>
      </c>
      <c r="C16" s="350">
        <v>19883782.688000001</v>
      </c>
      <c r="D16" s="454" t="s">
        <v>430</v>
      </c>
      <c r="E16" s="340" t="s">
        <v>412</v>
      </c>
    </row>
    <row r="17" spans="1:5" x14ac:dyDescent="0.2">
      <c r="A17" s="820"/>
      <c r="B17" s="820"/>
      <c r="C17" s="820"/>
      <c r="D17" s="820"/>
      <c r="E17" s="820"/>
    </row>
    <row r="18" spans="1:5" ht="13.5" thickBot="1" x14ac:dyDescent="0.25">
      <c r="A18" s="448"/>
      <c r="B18" s="428" t="s">
        <v>431</v>
      </c>
      <c r="C18" s="428"/>
      <c r="D18" s="428"/>
      <c r="E18" s="428"/>
    </row>
    <row r="19" spans="1:5" ht="12.75" customHeight="1" x14ac:dyDescent="0.2">
      <c r="A19" s="452">
        <v>7</v>
      </c>
      <c r="B19" s="280" t="s">
        <v>432</v>
      </c>
      <c r="C19" s="350">
        <v>-39235</v>
      </c>
      <c r="D19" s="453" t="s">
        <v>433</v>
      </c>
      <c r="E19" s="340" t="s">
        <v>412</v>
      </c>
    </row>
    <row r="20" spans="1:5" ht="12.75" customHeight="1" x14ac:dyDescent="0.2">
      <c r="A20" s="452">
        <v>8</v>
      </c>
      <c r="B20" s="280" t="s">
        <v>434</v>
      </c>
      <c r="C20" s="350">
        <v>-113527</v>
      </c>
      <c r="D20" s="288" t="s">
        <v>435</v>
      </c>
      <c r="E20" s="340" t="s">
        <v>412</v>
      </c>
    </row>
    <row r="21" spans="1:5" x14ac:dyDescent="0.2">
      <c r="A21" s="452">
        <v>9</v>
      </c>
      <c r="B21" s="280" t="s">
        <v>436</v>
      </c>
      <c r="C21" s="350"/>
      <c r="D21" s="340"/>
      <c r="E21" s="340" t="s">
        <v>412</v>
      </c>
    </row>
    <row r="22" spans="1:5" ht="12.75" customHeight="1" x14ac:dyDescent="0.2">
      <c r="A22" s="452">
        <v>10</v>
      </c>
      <c r="B22" s="280" t="s">
        <v>437</v>
      </c>
      <c r="C22" s="350">
        <v>0</v>
      </c>
      <c r="D22" s="454" t="s">
        <v>438</v>
      </c>
      <c r="E22" s="340" t="s">
        <v>412</v>
      </c>
    </row>
    <row r="23" spans="1:5" ht="12.75" customHeight="1" x14ac:dyDescent="0.2">
      <c r="A23" s="452">
        <v>11</v>
      </c>
      <c r="B23" s="280" t="s">
        <v>439</v>
      </c>
      <c r="C23" s="350">
        <v>0</v>
      </c>
      <c r="D23" s="453" t="s">
        <v>440</v>
      </c>
      <c r="E23" s="340" t="s">
        <v>412</v>
      </c>
    </row>
    <row r="24" spans="1:5" ht="12.75" customHeight="1" x14ac:dyDescent="0.2">
      <c r="A24" s="452">
        <v>12</v>
      </c>
      <c r="B24" s="456" t="s">
        <v>441</v>
      </c>
      <c r="C24" s="350">
        <v>-334064</v>
      </c>
      <c r="D24" s="454" t="s">
        <v>442</v>
      </c>
      <c r="E24" s="340" t="s">
        <v>412</v>
      </c>
    </row>
    <row r="25" spans="1:5" ht="12.75" customHeight="1" x14ac:dyDescent="0.2">
      <c r="A25" s="452">
        <v>13</v>
      </c>
      <c r="B25" s="280" t="s">
        <v>443</v>
      </c>
      <c r="C25" s="350">
        <v>0</v>
      </c>
      <c r="D25" s="453" t="s">
        <v>444</v>
      </c>
      <c r="E25" s="340" t="s">
        <v>412</v>
      </c>
    </row>
    <row r="26" spans="1:5" ht="12.75" customHeight="1" x14ac:dyDescent="0.2">
      <c r="A26" s="452">
        <v>14</v>
      </c>
      <c r="B26" s="280" t="s">
        <v>445</v>
      </c>
      <c r="C26" s="350">
        <v>0</v>
      </c>
      <c r="D26" s="288" t="s">
        <v>446</v>
      </c>
      <c r="E26" s="340" t="s">
        <v>412</v>
      </c>
    </row>
    <row r="27" spans="1:5" x14ac:dyDescent="0.2">
      <c r="A27" s="452">
        <v>15</v>
      </c>
      <c r="B27" s="280" t="s">
        <v>447</v>
      </c>
      <c r="C27" s="350">
        <v>0</v>
      </c>
      <c r="D27" s="288" t="s">
        <v>448</v>
      </c>
      <c r="E27" s="340" t="s">
        <v>412</v>
      </c>
    </row>
    <row r="28" spans="1:5" ht="12.75" customHeight="1" x14ac:dyDescent="0.2">
      <c r="A28" s="452">
        <v>16</v>
      </c>
      <c r="B28" s="280" t="s">
        <v>449</v>
      </c>
      <c r="C28" s="350">
        <v>0</v>
      </c>
      <c r="D28" s="288" t="s">
        <v>450</v>
      </c>
      <c r="E28" s="340" t="s">
        <v>412</v>
      </c>
    </row>
    <row r="29" spans="1:5" ht="12.75" customHeight="1" x14ac:dyDescent="0.2">
      <c r="A29" s="452">
        <v>17</v>
      </c>
      <c r="B29" s="456" t="s">
        <v>451</v>
      </c>
      <c r="C29" s="350">
        <v>0</v>
      </c>
      <c r="D29" s="454" t="s">
        <v>452</v>
      </c>
      <c r="E29" s="340" t="s">
        <v>412</v>
      </c>
    </row>
    <row r="30" spans="1:5" ht="25.5" customHeight="1" x14ac:dyDescent="0.2">
      <c r="A30" s="452">
        <v>18</v>
      </c>
      <c r="B30" s="456" t="s">
        <v>453</v>
      </c>
      <c r="C30" s="350">
        <v>0</v>
      </c>
      <c r="D30" s="454" t="s">
        <v>454</v>
      </c>
      <c r="E30" s="340" t="s">
        <v>412</v>
      </c>
    </row>
    <row r="31" spans="1:5" ht="25.5" customHeight="1" x14ac:dyDescent="0.2">
      <c r="A31" s="452">
        <v>19</v>
      </c>
      <c r="B31" s="280" t="s">
        <v>455</v>
      </c>
      <c r="C31" s="350">
        <v>0</v>
      </c>
      <c r="D31" s="454" t="s">
        <v>456</v>
      </c>
      <c r="E31" s="340" t="s">
        <v>412</v>
      </c>
    </row>
    <row r="32" spans="1:5" x14ac:dyDescent="0.2">
      <c r="A32" s="452">
        <v>20</v>
      </c>
      <c r="B32" s="280" t="s">
        <v>436</v>
      </c>
      <c r="C32" s="350"/>
      <c r="D32" s="340"/>
      <c r="E32" s="340" t="s">
        <v>412</v>
      </c>
    </row>
    <row r="33" spans="1:5" x14ac:dyDescent="0.2">
      <c r="A33" s="452" t="s">
        <v>457</v>
      </c>
      <c r="B33" s="280" t="s">
        <v>458</v>
      </c>
      <c r="C33" s="350">
        <v>-129509</v>
      </c>
      <c r="D33" s="453" t="s">
        <v>459</v>
      </c>
      <c r="E33" s="340" t="s">
        <v>412</v>
      </c>
    </row>
    <row r="34" spans="1:5" ht="12.75" customHeight="1" x14ac:dyDescent="0.2">
      <c r="A34" s="457" t="s">
        <v>460</v>
      </c>
      <c r="B34" s="280" t="s">
        <v>461</v>
      </c>
      <c r="C34" s="350"/>
      <c r="D34" s="288" t="s">
        <v>462</v>
      </c>
      <c r="E34" s="340" t="s">
        <v>412</v>
      </c>
    </row>
    <row r="35" spans="1:5" ht="13.5" customHeight="1" x14ac:dyDescent="0.2">
      <c r="A35" s="457" t="s">
        <v>463</v>
      </c>
      <c r="B35" s="456" t="s">
        <v>464</v>
      </c>
      <c r="C35" s="350">
        <v>0</v>
      </c>
      <c r="D35" s="288" t="s">
        <v>465</v>
      </c>
      <c r="E35" s="340" t="s">
        <v>412</v>
      </c>
    </row>
    <row r="36" spans="1:5" ht="12.75" customHeight="1" x14ac:dyDescent="0.2">
      <c r="A36" s="457" t="s">
        <v>466</v>
      </c>
      <c r="B36" s="280" t="s">
        <v>467</v>
      </c>
      <c r="C36" s="350">
        <v>0</v>
      </c>
      <c r="D36" s="454" t="s">
        <v>468</v>
      </c>
      <c r="E36" s="340" t="s">
        <v>412</v>
      </c>
    </row>
    <row r="37" spans="1:5" ht="12.75" customHeight="1" x14ac:dyDescent="0.2">
      <c r="A37" s="452">
        <v>21</v>
      </c>
      <c r="B37" s="280" t="s">
        <v>469</v>
      </c>
      <c r="C37" s="350">
        <v>0</v>
      </c>
      <c r="D37" s="454" t="s">
        <v>470</v>
      </c>
      <c r="E37" s="340" t="s">
        <v>412</v>
      </c>
    </row>
    <row r="38" spans="1:5" ht="12.75" customHeight="1" x14ac:dyDescent="0.2">
      <c r="A38" s="452">
        <v>22</v>
      </c>
      <c r="B38" s="280" t="s">
        <v>471</v>
      </c>
      <c r="C38" s="350">
        <v>0</v>
      </c>
      <c r="D38" s="453" t="s">
        <v>472</v>
      </c>
      <c r="E38" s="340" t="s">
        <v>412</v>
      </c>
    </row>
    <row r="39" spans="1:5" ht="12.75" customHeight="1" x14ac:dyDescent="0.2">
      <c r="A39" s="452">
        <v>23</v>
      </c>
      <c r="B39" s="280" t="s">
        <v>473</v>
      </c>
      <c r="C39" s="350">
        <v>0</v>
      </c>
      <c r="D39" s="454" t="s">
        <v>474</v>
      </c>
      <c r="E39" s="340" t="s">
        <v>412</v>
      </c>
    </row>
    <row r="40" spans="1:5" x14ac:dyDescent="0.2">
      <c r="A40" s="452">
        <v>24</v>
      </c>
      <c r="B40" s="280" t="s">
        <v>436</v>
      </c>
      <c r="C40" s="350"/>
      <c r="D40" s="340"/>
      <c r="E40" s="340" t="s">
        <v>412</v>
      </c>
    </row>
    <row r="41" spans="1:5" ht="12" customHeight="1" x14ac:dyDescent="0.2">
      <c r="A41" s="452">
        <v>25</v>
      </c>
      <c r="B41" s="280" t="s">
        <v>475</v>
      </c>
      <c r="C41" s="350">
        <v>0</v>
      </c>
      <c r="D41" s="288" t="s">
        <v>470</v>
      </c>
      <c r="E41" s="340" t="s">
        <v>412</v>
      </c>
    </row>
    <row r="42" spans="1:5" ht="12.75" customHeight="1" x14ac:dyDescent="0.2">
      <c r="A42" s="457" t="s">
        <v>476</v>
      </c>
      <c r="B42" s="280" t="s">
        <v>477</v>
      </c>
      <c r="C42" s="350">
        <v>0</v>
      </c>
      <c r="D42" s="453" t="s">
        <v>478</v>
      </c>
      <c r="E42" s="340" t="s">
        <v>412</v>
      </c>
    </row>
    <row r="43" spans="1:5" ht="12.75" customHeight="1" x14ac:dyDescent="0.2">
      <c r="A43" s="457" t="s">
        <v>479</v>
      </c>
      <c r="B43" s="280" t="s">
        <v>480</v>
      </c>
      <c r="C43" s="350">
        <v>0</v>
      </c>
      <c r="D43" s="453" t="s">
        <v>481</v>
      </c>
      <c r="E43" s="340" t="s">
        <v>412</v>
      </c>
    </row>
    <row r="44" spans="1:5" ht="12.75" customHeight="1" x14ac:dyDescent="0.2">
      <c r="A44" s="452">
        <v>26</v>
      </c>
      <c r="B44" s="280" t="s">
        <v>482</v>
      </c>
      <c r="C44" s="350">
        <v>0</v>
      </c>
      <c r="D44" s="288" t="s">
        <v>483</v>
      </c>
      <c r="E44" s="340" t="s">
        <v>412</v>
      </c>
    </row>
    <row r="45" spans="1:5" ht="12.75" customHeight="1" x14ac:dyDescent="0.2">
      <c r="A45" s="457" t="s">
        <v>484</v>
      </c>
      <c r="B45" s="280" t="s">
        <v>485</v>
      </c>
      <c r="C45" s="350">
        <v>0</v>
      </c>
      <c r="D45" s="340"/>
      <c r="E45" s="340" t="s">
        <v>412</v>
      </c>
    </row>
    <row r="46" spans="1:5" x14ac:dyDescent="0.2">
      <c r="A46" s="102"/>
      <c r="B46" s="280" t="s">
        <v>486</v>
      </c>
      <c r="C46" s="350"/>
      <c r="D46" s="340"/>
      <c r="E46" s="340" t="s">
        <v>412</v>
      </c>
    </row>
    <row r="47" spans="1:5" x14ac:dyDescent="0.2">
      <c r="A47" s="102"/>
      <c r="B47" s="280" t="s">
        <v>487</v>
      </c>
      <c r="C47" s="350"/>
      <c r="D47" s="340"/>
      <c r="E47" s="340" t="s">
        <v>412</v>
      </c>
    </row>
    <row r="48" spans="1:5" x14ac:dyDescent="0.2">
      <c r="A48" s="102"/>
      <c r="B48" s="280" t="s">
        <v>488</v>
      </c>
      <c r="C48" s="350"/>
      <c r="D48" s="340">
        <v>468</v>
      </c>
      <c r="E48" s="340" t="s">
        <v>412</v>
      </c>
    </row>
    <row r="49" spans="1:5" x14ac:dyDescent="0.2">
      <c r="A49" s="102"/>
      <c r="B49" s="280" t="s">
        <v>489</v>
      </c>
      <c r="C49" s="350"/>
      <c r="D49" s="453">
        <v>468</v>
      </c>
      <c r="E49" s="340" t="s">
        <v>412</v>
      </c>
    </row>
    <row r="50" spans="1:5" ht="12.75" customHeight="1" x14ac:dyDescent="0.2">
      <c r="A50" s="457" t="s">
        <v>490</v>
      </c>
      <c r="B50" s="280" t="s">
        <v>491</v>
      </c>
      <c r="C50" s="350"/>
      <c r="D50" s="340"/>
      <c r="E50" s="340" t="s">
        <v>412</v>
      </c>
    </row>
    <row r="51" spans="1:5" x14ac:dyDescent="0.2">
      <c r="A51" s="102"/>
      <c r="B51" s="280" t="s">
        <v>492</v>
      </c>
      <c r="C51" s="350"/>
      <c r="D51" s="340"/>
      <c r="E51" s="340" t="s">
        <v>412</v>
      </c>
    </row>
    <row r="52" spans="1:5" ht="12.75" customHeight="1" x14ac:dyDescent="0.2">
      <c r="A52" s="452">
        <v>27</v>
      </c>
      <c r="B52" s="280" t="s">
        <v>493</v>
      </c>
      <c r="C52" s="350">
        <v>0</v>
      </c>
      <c r="D52" s="454" t="s">
        <v>494</v>
      </c>
      <c r="E52" s="340" t="s">
        <v>412</v>
      </c>
    </row>
    <row r="53" spans="1:5" x14ac:dyDescent="0.2">
      <c r="A53" s="452">
        <v>28</v>
      </c>
      <c r="B53" s="458" t="s">
        <v>495</v>
      </c>
      <c r="C53" s="298">
        <v>-616335</v>
      </c>
      <c r="D53" s="288" t="s">
        <v>496</v>
      </c>
      <c r="E53" s="340" t="s">
        <v>412</v>
      </c>
    </row>
    <row r="54" spans="1:5" ht="12.75" customHeight="1" x14ac:dyDescent="0.2">
      <c r="A54" s="452">
        <v>29</v>
      </c>
      <c r="B54" s="458" t="s">
        <v>497</v>
      </c>
      <c r="C54" s="298">
        <v>19267447.688000001</v>
      </c>
      <c r="D54" s="340" t="s">
        <v>498</v>
      </c>
      <c r="E54" s="340" t="s">
        <v>412</v>
      </c>
    </row>
    <row r="55" spans="1:5" ht="12.75" customHeight="1" x14ac:dyDescent="0.2">
      <c r="A55" s="452"/>
      <c r="B55" s="458"/>
      <c r="C55" s="298"/>
      <c r="D55" s="287"/>
      <c r="E55" s="102"/>
    </row>
    <row r="56" spans="1:5" ht="13.5" thickBot="1" x14ac:dyDescent="0.25">
      <c r="A56" s="448"/>
      <c r="B56" s="428" t="s">
        <v>499</v>
      </c>
      <c r="C56" s="502"/>
      <c r="D56" s="428"/>
      <c r="E56" s="428"/>
    </row>
    <row r="57" spans="1:5" x14ac:dyDescent="0.2">
      <c r="A57" s="452">
        <v>30</v>
      </c>
      <c r="B57" s="104" t="s">
        <v>410</v>
      </c>
      <c r="C57" s="298">
        <v>676957</v>
      </c>
      <c r="D57" s="340" t="s">
        <v>500</v>
      </c>
      <c r="E57" s="340" t="s">
        <v>412</v>
      </c>
    </row>
    <row r="58" spans="1:5" ht="12.75" customHeight="1" x14ac:dyDescent="0.2">
      <c r="A58" s="452">
        <v>31</v>
      </c>
      <c r="B58" s="280" t="s">
        <v>501</v>
      </c>
      <c r="C58" s="298">
        <v>0</v>
      </c>
      <c r="D58" s="340"/>
      <c r="E58" s="340" t="s">
        <v>412</v>
      </c>
    </row>
    <row r="59" spans="1:5" ht="12.75" customHeight="1" x14ac:dyDescent="0.2">
      <c r="A59" s="452">
        <v>32</v>
      </c>
      <c r="B59" s="280" t="s">
        <v>502</v>
      </c>
      <c r="C59" s="298">
        <v>676957</v>
      </c>
      <c r="D59" s="340"/>
      <c r="E59" s="340" t="s">
        <v>412</v>
      </c>
    </row>
    <row r="60" spans="1:5" x14ac:dyDescent="0.2">
      <c r="A60" s="452">
        <v>33</v>
      </c>
      <c r="B60" s="280" t="s">
        <v>503</v>
      </c>
      <c r="C60" s="298">
        <v>798252</v>
      </c>
      <c r="D60" s="340" t="s">
        <v>504</v>
      </c>
      <c r="E60" s="340" t="s">
        <v>412</v>
      </c>
    </row>
    <row r="61" spans="1:5" ht="12.75" customHeight="1" x14ac:dyDescent="0.2">
      <c r="A61" s="452">
        <v>34</v>
      </c>
      <c r="B61" s="280" t="s">
        <v>505</v>
      </c>
      <c r="C61" s="298"/>
      <c r="D61" s="340" t="s">
        <v>506</v>
      </c>
      <c r="E61" s="340" t="s">
        <v>412</v>
      </c>
    </row>
    <row r="62" spans="1:5" x14ac:dyDescent="0.2">
      <c r="A62" s="452">
        <v>35</v>
      </c>
      <c r="B62" s="104" t="s">
        <v>507</v>
      </c>
      <c r="C62" s="298"/>
      <c r="D62" s="340"/>
      <c r="E62" s="340" t="s">
        <v>412</v>
      </c>
    </row>
    <row r="63" spans="1:5" x14ac:dyDescent="0.2">
      <c r="A63" s="452">
        <v>36</v>
      </c>
      <c r="B63" s="458" t="s">
        <v>508</v>
      </c>
      <c r="C63" s="298">
        <v>1475209</v>
      </c>
      <c r="D63" s="288" t="s">
        <v>509</v>
      </c>
      <c r="E63" s="340" t="s">
        <v>412</v>
      </c>
    </row>
    <row r="64" spans="1:5" x14ac:dyDescent="0.2">
      <c r="A64" s="452"/>
      <c r="B64" s="459"/>
      <c r="C64" s="350"/>
      <c r="D64" s="424"/>
      <c r="E64" s="102"/>
    </row>
    <row r="65" spans="1:5" ht="12.75" customHeight="1" thickBot="1" x14ac:dyDescent="0.25">
      <c r="A65" s="448"/>
      <c r="B65" s="428" t="s">
        <v>510</v>
      </c>
      <c r="C65" s="502"/>
      <c r="D65" s="428"/>
      <c r="E65" s="428"/>
    </row>
    <row r="66" spans="1:5" ht="12.75" customHeight="1" x14ac:dyDescent="0.2">
      <c r="A66" s="452">
        <v>37</v>
      </c>
      <c r="B66" s="280" t="s">
        <v>511</v>
      </c>
      <c r="C66" s="350">
        <v>0</v>
      </c>
      <c r="D66" s="288" t="s">
        <v>512</v>
      </c>
      <c r="E66" s="340" t="s">
        <v>412</v>
      </c>
    </row>
    <row r="67" spans="1:5" ht="12.75" customHeight="1" x14ac:dyDescent="0.2">
      <c r="A67" s="452">
        <v>38</v>
      </c>
      <c r="B67" s="280" t="s">
        <v>513</v>
      </c>
      <c r="C67" s="350">
        <v>0</v>
      </c>
      <c r="D67" s="453" t="s">
        <v>514</v>
      </c>
      <c r="E67" s="340" t="s">
        <v>412</v>
      </c>
    </row>
    <row r="68" spans="1:5" ht="24.75" customHeight="1" x14ac:dyDescent="0.2">
      <c r="A68" s="452">
        <v>39</v>
      </c>
      <c r="B68" s="456" t="s">
        <v>515</v>
      </c>
      <c r="C68" s="350">
        <v>0</v>
      </c>
      <c r="D68" s="454" t="s">
        <v>516</v>
      </c>
      <c r="E68" s="340" t="s">
        <v>412</v>
      </c>
    </row>
    <row r="69" spans="1:5" ht="25.5" customHeight="1" x14ac:dyDescent="0.2">
      <c r="A69" s="452">
        <v>40</v>
      </c>
      <c r="B69" s="456" t="s">
        <v>517</v>
      </c>
      <c r="C69" s="350">
        <v>0</v>
      </c>
      <c r="D69" s="454" t="s">
        <v>518</v>
      </c>
      <c r="E69" s="340" t="s">
        <v>412</v>
      </c>
    </row>
    <row r="70" spans="1:5" ht="12.75" customHeight="1" x14ac:dyDescent="0.2">
      <c r="A70" s="452">
        <v>41</v>
      </c>
      <c r="B70" s="280" t="s">
        <v>519</v>
      </c>
      <c r="C70" s="350">
        <v>0</v>
      </c>
      <c r="D70" s="288" t="s">
        <v>520</v>
      </c>
      <c r="E70" s="340" t="s">
        <v>412</v>
      </c>
    </row>
    <row r="71" spans="1:5" ht="12.75" customHeight="1" x14ac:dyDescent="0.2">
      <c r="A71" s="457" t="s">
        <v>521</v>
      </c>
      <c r="B71" s="280" t="s">
        <v>522</v>
      </c>
      <c r="C71" s="350">
        <v>0</v>
      </c>
      <c r="D71" s="454" t="s">
        <v>523</v>
      </c>
      <c r="E71" s="340" t="s">
        <v>412</v>
      </c>
    </row>
    <row r="72" spans="1:5" x14ac:dyDescent="0.2">
      <c r="A72" s="102"/>
      <c r="B72" s="102" t="s">
        <v>524</v>
      </c>
      <c r="C72" s="350"/>
      <c r="D72" s="340"/>
      <c r="E72" s="102"/>
    </row>
    <row r="73" spans="1:5" ht="12.75" customHeight="1" x14ac:dyDescent="0.2">
      <c r="A73" s="457" t="s">
        <v>525</v>
      </c>
      <c r="B73" s="280" t="s">
        <v>526</v>
      </c>
      <c r="C73" s="350"/>
      <c r="D73" s="340"/>
      <c r="E73" s="102"/>
    </row>
    <row r="74" spans="1:5" x14ac:dyDescent="0.2">
      <c r="A74" s="102"/>
      <c r="B74" s="280" t="s">
        <v>524</v>
      </c>
      <c r="C74" s="350"/>
      <c r="D74" s="340"/>
      <c r="E74" s="102"/>
    </row>
    <row r="75" spans="1:5" ht="12.75" customHeight="1" x14ac:dyDescent="0.2">
      <c r="A75" s="457" t="s">
        <v>527</v>
      </c>
      <c r="B75" s="280" t="s">
        <v>528</v>
      </c>
      <c r="C75" s="350"/>
      <c r="D75" s="340"/>
      <c r="E75" s="102"/>
    </row>
    <row r="76" spans="1:5" ht="12.75" customHeight="1" x14ac:dyDescent="0.2">
      <c r="A76" s="102"/>
      <c r="B76" s="280" t="s">
        <v>529</v>
      </c>
      <c r="C76" s="350"/>
      <c r="D76" s="340"/>
      <c r="E76" s="102"/>
    </row>
    <row r="77" spans="1:5" x14ac:dyDescent="0.2">
      <c r="A77" s="102"/>
      <c r="B77" s="280" t="s">
        <v>530</v>
      </c>
      <c r="C77" s="350"/>
      <c r="D77" s="340"/>
      <c r="E77" s="102"/>
    </row>
    <row r="78" spans="1:5" x14ac:dyDescent="0.2">
      <c r="A78" s="102"/>
      <c r="B78" s="280" t="s">
        <v>492</v>
      </c>
      <c r="C78" s="350"/>
      <c r="D78" s="340"/>
      <c r="E78" s="102"/>
    </row>
    <row r="79" spans="1:5" x14ac:dyDescent="0.2">
      <c r="A79" s="452">
        <v>42</v>
      </c>
      <c r="B79" s="280" t="s">
        <v>531</v>
      </c>
      <c r="C79" s="350">
        <v>0</v>
      </c>
      <c r="D79" s="340" t="s">
        <v>532</v>
      </c>
      <c r="E79" s="340" t="s">
        <v>412</v>
      </c>
    </row>
    <row r="80" spans="1:5" x14ac:dyDescent="0.2">
      <c r="A80" s="452">
        <v>43</v>
      </c>
      <c r="B80" s="455" t="s">
        <v>533</v>
      </c>
      <c r="C80" s="350">
        <v>0</v>
      </c>
      <c r="D80" s="288" t="s">
        <v>534</v>
      </c>
      <c r="E80" s="340" t="s">
        <v>412</v>
      </c>
    </row>
    <row r="81" spans="1:5" ht="12.75" customHeight="1" x14ac:dyDescent="0.2">
      <c r="A81" s="452">
        <v>44</v>
      </c>
      <c r="B81" s="455" t="s">
        <v>535</v>
      </c>
      <c r="C81" s="350">
        <v>1475209</v>
      </c>
      <c r="D81" s="288" t="s">
        <v>536</v>
      </c>
      <c r="E81" s="340" t="s">
        <v>412</v>
      </c>
    </row>
    <row r="82" spans="1:5" ht="12" customHeight="1" x14ac:dyDescent="0.2">
      <c r="A82" s="452">
        <v>45</v>
      </c>
      <c r="B82" s="455" t="s">
        <v>537</v>
      </c>
      <c r="C82" s="350">
        <v>20742656.688000001</v>
      </c>
      <c r="D82" s="288" t="s">
        <v>538</v>
      </c>
      <c r="E82" s="340" t="s">
        <v>412</v>
      </c>
    </row>
    <row r="83" spans="1:5" x14ac:dyDescent="0.2">
      <c r="A83" s="452"/>
      <c r="B83" s="455"/>
      <c r="C83" s="350"/>
      <c r="D83" s="424"/>
      <c r="E83" s="102"/>
    </row>
    <row r="84" spans="1:5" ht="12.75" customHeight="1" thickBot="1" x14ac:dyDescent="0.25">
      <c r="A84" s="448"/>
      <c r="B84" s="428" t="s">
        <v>539</v>
      </c>
      <c r="C84" s="502"/>
      <c r="D84" s="428"/>
      <c r="E84" s="428"/>
    </row>
    <row r="85" spans="1:5" x14ac:dyDescent="0.2">
      <c r="A85" s="452">
        <v>46</v>
      </c>
      <c r="B85" s="280" t="s">
        <v>410</v>
      </c>
      <c r="C85" s="350">
        <v>2337469</v>
      </c>
      <c r="D85" s="340" t="s">
        <v>540</v>
      </c>
      <c r="E85" s="340" t="s">
        <v>412</v>
      </c>
    </row>
    <row r="86" spans="1:5" x14ac:dyDescent="0.2">
      <c r="A86" s="452">
        <v>47</v>
      </c>
      <c r="B86" s="280" t="s">
        <v>541</v>
      </c>
      <c r="C86" s="350">
        <v>0</v>
      </c>
      <c r="D86" s="340" t="s">
        <v>542</v>
      </c>
      <c r="E86" s="340" t="s">
        <v>412</v>
      </c>
    </row>
    <row r="87" spans="1:5" ht="12.75" customHeight="1" x14ac:dyDescent="0.2">
      <c r="A87" s="102"/>
      <c r="B87" s="280" t="s">
        <v>543</v>
      </c>
      <c r="C87" s="350"/>
      <c r="D87" s="340"/>
      <c r="E87" s="340" t="s">
        <v>412</v>
      </c>
    </row>
    <row r="88" spans="1:5" ht="12.75" customHeight="1" x14ac:dyDescent="0.2">
      <c r="A88" s="452">
        <v>48</v>
      </c>
      <c r="B88" s="280" t="s">
        <v>544</v>
      </c>
      <c r="C88" s="350">
        <v>0</v>
      </c>
      <c r="D88" s="453" t="s">
        <v>545</v>
      </c>
      <c r="E88" s="340" t="s">
        <v>412</v>
      </c>
    </row>
    <row r="89" spans="1:5" x14ac:dyDescent="0.2">
      <c r="A89" s="452">
        <v>49</v>
      </c>
      <c r="B89" s="456" t="s">
        <v>507</v>
      </c>
      <c r="C89" s="350"/>
      <c r="D89" s="340"/>
      <c r="E89" s="340" t="s">
        <v>412</v>
      </c>
    </row>
    <row r="90" spans="1:5" x14ac:dyDescent="0.2">
      <c r="A90" s="452">
        <v>50</v>
      </c>
      <c r="B90" s="280" t="s">
        <v>546</v>
      </c>
      <c r="C90" s="350">
        <v>0</v>
      </c>
      <c r="D90" s="340" t="s">
        <v>547</v>
      </c>
      <c r="E90" s="340" t="s">
        <v>412</v>
      </c>
    </row>
    <row r="91" spans="1:5" x14ac:dyDescent="0.2">
      <c r="A91" s="452">
        <v>51</v>
      </c>
      <c r="B91" s="455" t="s">
        <v>548</v>
      </c>
      <c r="C91" s="350">
        <v>2337469</v>
      </c>
      <c r="D91" s="288" t="s">
        <v>549</v>
      </c>
      <c r="E91" s="340" t="s">
        <v>412</v>
      </c>
    </row>
    <row r="92" spans="1:5" x14ac:dyDescent="0.2">
      <c r="A92" s="452"/>
      <c r="B92" s="455"/>
      <c r="C92" s="350"/>
      <c r="D92" s="424"/>
      <c r="E92" s="102"/>
    </row>
    <row r="93" spans="1:5" ht="13.5" thickBot="1" x14ac:dyDescent="0.25">
      <c r="A93" s="448"/>
      <c r="B93" s="428" t="s">
        <v>550</v>
      </c>
      <c r="C93" s="502"/>
      <c r="D93" s="428"/>
      <c r="E93" s="428"/>
    </row>
    <row r="94" spans="1:5" ht="12.75" customHeight="1" x14ac:dyDescent="0.2">
      <c r="A94" s="452">
        <v>52</v>
      </c>
      <c r="B94" s="280" t="s">
        <v>551</v>
      </c>
      <c r="C94" s="350">
        <v>0</v>
      </c>
      <c r="D94" s="454" t="s">
        <v>552</v>
      </c>
      <c r="E94" s="340" t="s">
        <v>412</v>
      </c>
    </row>
    <row r="95" spans="1:5" ht="12.75" customHeight="1" x14ac:dyDescent="0.2">
      <c r="A95" s="452">
        <v>53</v>
      </c>
      <c r="B95" s="280" t="s">
        <v>553</v>
      </c>
      <c r="C95" s="350">
        <v>0</v>
      </c>
      <c r="D95" s="453" t="s">
        <v>554</v>
      </c>
      <c r="E95" s="340" t="s">
        <v>412</v>
      </c>
    </row>
    <row r="96" spans="1:5" ht="25.5" customHeight="1" x14ac:dyDescent="0.2">
      <c r="A96" s="452">
        <v>54</v>
      </c>
      <c r="B96" s="456" t="s">
        <v>555</v>
      </c>
      <c r="C96" s="350">
        <v>0</v>
      </c>
      <c r="D96" s="288" t="s">
        <v>556</v>
      </c>
      <c r="E96" s="340" t="s">
        <v>412</v>
      </c>
    </row>
    <row r="97" spans="1:5" ht="12.75" customHeight="1" x14ac:dyDescent="0.2">
      <c r="A97" s="457" t="s">
        <v>557</v>
      </c>
      <c r="B97" s="280" t="s">
        <v>558</v>
      </c>
      <c r="C97" s="350">
        <v>0</v>
      </c>
      <c r="D97" s="453"/>
      <c r="E97" s="102"/>
    </row>
    <row r="98" spans="1:5" ht="12.75" customHeight="1" x14ac:dyDescent="0.2">
      <c r="A98" s="457" t="s">
        <v>559</v>
      </c>
      <c r="B98" s="280" t="s">
        <v>560</v>
      </c>
      <c r="C98" s="350">
        <v>0</v>
      </c>
      <c r="D98" s="453"/>
      <c r="E98" s="102"/>
    </row>
    <row r="99" spans="1:5" ht="25.5" customHeight="1" x14ac:dyDescent="0.2">
      <c r="A99" s="452">
        <v>55</v>
      </c>
      <c r="B99" s="280" t="s">
        <v>561</v>
      </c>
      <c r="C99" s="350">
        <v>-42600</v>
      </c>
      <c r="D99" s="288" t="s">
        <v>562</v>
      </c>
      <c r="E99" s="340" t="s">
        <v>412</v>
      </c>
    </row>
    <row r="100" spans="1:5" ht="12.75" customHeight="1" x14ac:dyDescent="0.2">
      <c r="A100" s="452">
        <v>56</v>
      </c>
      <c r="B100" s="280" t="s">
        <v>563</v>
      </c>
      <c r="C100" s="350">
        <v>0</v>
      </c>
      <c r="D100" s="454" t="s">
        <v>564</v>
      </c>
      <c r="E100" s="340" t="s">
        <v>412</v>
      </c>
    </row>
    <row r="101" spans="1:5" ht="12.75" customHeight="1" x14ac:dyDescent="0.2">
      <c r="A101" s="452" t="s">
        <v>565</v>
      </c>
      <c r="B101" s="280" t="s">
        <v>566</v>
      </c>
      <c r="C101" s="350">
        <v>0</v>
      </c>
      <c r="D101" s="454" t="s">
        <v>523</v>
      </c>
      <c r="E101" s="340" t="s">
        <v>412</v>
      </c>
    </row>
    <row r="102" spans="1:5" x14ac:dyDescent="0.2">
      <c r="A102" s="457"/>
      <c r="B102" s="280" t="s">
        <v>524</v>
      </c>
      <c r="C102" s="350"/>
      <c r="D102" s="453"/>
      <c r="E102" s="102"/>
    </row>
    <row r="103" spans="1:5" ht="12.75" customHeight="1" x14ac:dyDescent="0.2">
      <c r="A103" s="452" t="s">
        <v>567</v>
      </c>
      <c r="B103" s="280" t="s">
        <v>568</v>
      </c>
      <c r="C103" s="350">
        <v>0</v>
      </c>
      <c r="D103" s="453"/>
      <c r="E103" s="102"/>
    </row>
    <row r="104" spans="1:5" x14ac:dyDescent="0.2">
      <c r="A104" s="457"/>
      <c r="B104" s="280" t="s">
        <v>524</v>
      </c>
      <c r="C104" s="350"/>
      <c r="D104" s="453"/>
      <c r="E104" s="102"/>
    </row>
    <row r="105" spans="1:5" ht="12.75" customHeight="1" x14ac:dyDescent="0.2">
      <c r="A105" s="452" t="s">
        <v>569</v>
      </c>
      <c r="B105" s="280" t="s">
        <v>570</v>
      </c>
      <c r="C105" s="350">
        <v>0</v>
      </c>
      <c r="D105" s="453">
        <v>468</v>
      </c>
      <c r="E105" s="340" t="s">
        <v>412</v>
      </c>
    </row>
    <row r="106" spans="1:5" x14ac:dyDescent="0.2">
      <c r="A106" s="452"/>
      <c r="B106" s="280" t="s">
        <v>529</v>
      </c>
      <c r="C106" s="350"/>
      <c r="D106" s="453"/>
      <c r="E106" s="102"/>
    </row>
    <row r="107" spans="1:5" x14ac:dyDescent="0.2">
      <c r="A107" s="452"/>
      <c r="B107" s="280" t="s">
        <v>571</v>
      </c>
      <c r="C107" s="350"/>
      <c r="D107" s="453">
        <v>468</v>
      </c>
      <c r="E107" s="340" t="s">
        <v>412</v>
      </c>
    </row>
    <row r="108" spans="1:5" x14ac:dyDescent="0.2">
      <c r="A108" s="452"/>
      <c r="B108" s="280" t="s">
        <v>492</v>
      </c>
      <c r="C108" s="350"/>
      <c r="D108" s="453"/>
      <c r="E108" s="102"/>
    </row>
    <row r="109" spans="1:5" ht="12.75" customHeight="1" x14ac:dyDescent="0.2">
      <c r="A109" s="452">
        <v>57</v>
      </c>
      <c r="B109" s="455" t="s">
        <v>572</v>
      </c>
      <c r="C109" s="350">
        <v>-42600</v>
      </c>
      <c r="D109" s="454" t="s">
        <v>573</v>
      </c>
      <c r="E109" s="340" t="s">
        <v>412</v>
      </c>
    </row>
    <row r="110" spans="1:5" ht="12.75" customHeight="1" x14ac:dyDescent="0.2">
      <c r="A110" s="452">
        <v>58</v>
      </c>
      <c r="B110" s="455" t="s">
        <v>574</v>
      </c>
      <c r="C110" s="350">
        <v>2294869</v>
      </c>
      <c r="D110" s="454" t="s">
        <v>575</v>
      </c>
      <c r="E110" s="340" t="s">
        <v>412</v>
      </c>
    </row>
    <row r="111" spans="1:5" x14ac:dyDescent="0.2">
      <c r="A111" s="452">
        <v>59</v>
      </c>
      <c r="B111" s="455" t="s">
        <v>576</v>
      </c>
      <c r="C111" s="350">
        <v>23037525.688000001</v>
      </c>
      <c r="D111" s="454" t="s">
        <v>577</v>
      </c>
      <c r="E111" s="340" t="s">
        <v>412</v>
      </c>
    </row>
    <row r="112" spans="1:5" ht="12" customHeight="1" x14ac:dyDescent="0.2">
      <c r="A112" s="452" t="s">
        <v>578</v>
      </c>
      <c r="B112" s="280" t="s">
        <v>579</v>
      </c>
      <c r="C112" s="350">
        <v>0</v>
      </c>
      <c r="D112" s="453" t="s">
        <v>580</v>
      </c>
      <c r="E112" s="340" t="s">
        <v>412</v>
      </c>
    </row>
    <row r="113" spans="1:5" x14ac:dyDescent="0.2">
      <c r="A113" s="457"/>
      <c r="B113" s="280" t="s">
        <v>581</v>
      </c>
      <c r="C113" s="350">
        <v>0</v>
      </c>
      <c r="D113" s="453" t="s">
        <v>582</v>
      </c>
      <c r="E113" s="340" t="s">
        <v>412</v>
      </c>
    </row>
    <row r="114" spans="1:5" ht="12.75" customHeight="1" x14ac:dyDescent="0.2">
      <c r="A114" s="457"/>
      <c r="B114" s="280" t="s">
        <v>583</v>
      </c>
      <c r="C114" s="350"/>
      <c r="D114" s="453"/>
      <c r="E114" s="102"/>
    </row>
    <row r="115" spans="1:5" x14ac:dyDescent="0.2">
      <c r="A115" s="457"/>
      <c r="B115" s="280" t="s">
        <v>584</v>
      </c>
      <c r="C115" s="350"/>
      <c r="D115" s="452"/>
      <c r="E115" s="102"/>
    </row>
    <row r="116" spans="1:5" x14ac:dyDescent="0.2">
      <c r="A116" s="452">
        <v>60</v>
      </c>
      <c r="B116" s="460" t="s">
        <v>585</v>
      </c>
      <c r="C116" s="350">
        <v>130868783</v>
      </c>
      <c r="D116" s="452"/>
      <c r="E116" s="102"/>
    </row>
    <row r="117" spans="1:5" x14ac:dyDescent="0.2">
      <c r="A117" s="452"/>
      <c r="B117" s="460"/>
      <c r="C117" s="350"/>
      <c r="D117" s="452"/>
      <c r="E117" s="102"/>
    </row>
    <row r="118" spans="1:5" ht="12.75" customHeight="1" thickBot="1" x14ac:dyDescent="0.25">
      <c r="A118" s="448"/>
      <c r="B118" s="428" t="s">
        <v>586</v>
      </c>
      <c r="C118" s="502"/>
      <c r="D118" s="428"/>
      <c r="E118" s="428"/>
    </row>
    <row r="119" spans="1:5" x14ac:dyDescent="0.2">
      <c r="A119" s="452">
        <v>61</v>
      </c>
      <c r="B119" s="460" t="s">
        <v>587</v>
      </c>
      <c r="C119" s="461">
        <v>0.1472</v>
      </c>
      <c r="D119" s="453" t="s">
        <v>588</v>
      </c>
      <c r="E119" s="340" t="s">
        <v>412</v>
      </c>
    </row>
    <row r="120" spans="1:5" x14ac:dyDescent="0.2">
      <c r="A120" s="452">
        <v>62</v>
      </c>
      <c r="B120" s="460" t="s">
        <v>589</v>
      </c>
      <c r="C120" s="461">
        <v>0.1585</v>
      </c>
      <c r="D120" s="453" t="s">
        <v>590</v>
      </c>
      <c r="E120" s="340" t="s">
        <v>412</v>
      </c>
    </row>
    <row r="121" spans="1:5" x14ac:dyDescent="0.2">
      <c r="A121" s="452">
        <v>63</v>
      </c>
      <c r="B121" s="460" t="s">
        <v>591</v>
      </c>
      <c r="C121" s="461">
        <v>0.17599999999999999</v>
      </c>
      <c r="D121" s="453" t="s">
        <v>592</v>
      </c>
      <c r="E121" s="340" t="s">
        <v>412</v>
      </c>
    </row>
    <row r="122" spans="1:5" x14ac:dyDescent="0.2">
      <c r="A122" s="452">
        <v>64</v>
      </c>
      <c r="B122" s="455" t="s">
        <v>593</v>
      </c>
      <c r="C122" s="461">
        <v>0.12</v>
      </c>
      <c r="D122" s="454" t="s">
        <v>594</v>
      </c>
      <c r="E122" s="340" t="s">
        <v>412</v>
      </c>
    </row>
    <row r="123" spans="1:5" x14ac:dyDescent="0.2">
      <c r="A123" s="452">
        <v>65</v>
      </c>
      <c r="B123" s="460" t="s">
        <v>595</v>
      </c>
      <c r="C123" s="461">
        <v>2.5000000000000001E-2</v>
      </c>
      <c r="D123" s="453"/>
      <c r="E123" s="102"/>
    </row>
    <row r="124" spans="1:5" x14ac:dyDescent="0.2">
      <c r="A124" s="452">
        <v>66</v>
      </c>
      <c r="B124" s="460" t="s">
        <v>596</v>
      </c>
      <c r="C124" s="461">
        <v>0.02</v>
      </c>
      <c r="D124" s="453"/>
      <c r="E124" s="102"/>
    </row>
    <row r="125" spans="1:5" x14ac:dyDescent="0.2">
      <c r="A125" s="452">
        <v>67</v>
      </c>
      <c r="B125" s="460" t="s">
        <v>597</v>
      </c>
      <c r="C125" s="461">
        <v>0.03</v>
      </c>
      <c r="D125" s="453"/>
      <c r="E125" s="102"/>
    </row>
    <row r="126" spans="1:5" x14ac:dyDescent="0.2">
      <c r="A126" s="452" t="s">
        <v>598</v>
      </c>
      <c r="B126" s="460" t="s">
        <v>599</v>
      </c>
      <c r="C126" s="461">
        <v>0</v>
      </c>
      <c r="D126" s="453" t="s">
        <v>600</v>
      </c>
      <c r="E126" s="340" t="s">
        <v>412</v>
      </c>
    </row>
    <row r="127" spans="1:5" x14ac:dyDescent="0.2">
      <c r="A127" s="452">
        <v>68</v>
      </c>
      <c r="B127" s="460" t="s">
        <v>601</v>
      </c>
      <c r="C127" s="461">
        <v>2.7199999999999998E-2</v>
      </c>
      <c r="D127" s="453" t="s">
        <v>602</v>
      </c>
      <c r="E127" s="340" t="s">
        <v>412</v>
      </c>
    </row>
    <row r="128" spans="1:5" x14ac:dyDescent="0.2">
      <c r="A128" s="452">
        <v>69</v>
      </c>
      <c r="B128" s="460" t="s">
        <v>603</v>
      </c>
      <c r="C128" s="102"/>
      <c r="D128" s="453"/>
      <c r="E128" s="102"/>
    </row>
    <row r="129" spans="1:5" x14ac:dyDescent="0.2">
      <c r="A129" s="452">
        <v>70</v>
      </c>
      <c r="B129" s="460" t="s">
        <v>603</v>
      </c>
      <c r="C129" s="102"/>
      <c r="D129" s="453"/>
      <c r="E129" s="102"/>
    </row>
    <row r="130" spans="1:5" x14ac:dyDescent="0.2">
      <c r="A130" s="452">
        <v>71</v>
      </c>
      <c r="B130" s="460" t="s">
        <v>603</v>
      </c>
      <c r="C130" s="102"/>
      <c r="D130" s="453"/>
      <c r="E130" s="102"/>
    </row>
    <row r="131" spans="1:5" x14ac:dyDescent="0.2">
      <c r="A131" s="452"/>
      <c r="B131" s="460"/>
      <c r="C131" s="102"/>
      <c r="D131" s="453"/>
      <c r="E131" s="102"/>
    </row>
    <row r="132" spans="1:5" ht="13.5" thickBot="1" x14ac:dyDescent="0.25">
      <c r="A132" s="448"/>
      <c r="B132" s="428" t="s">
        <v>586</v>
      </c>
      <c r="C132" s="502"/>
      <c r="D132" s="428"/>
      <c r="E132" s="428"/>
    </row>
    <row r="133" spans="1:5" ht="25.5" customHeight="1" x14ac:dyDescent="0.2">
      <c r="A133" s="452">
        <v>72</v>
      </c>
      <c r="B133" s="280" t="s">
        <v>604</v>
      </c>
      <c r="C133" s="462">
        <v>162255</v>
      </c>
      <c r="D133" s="454" t="s">
        <v>605</v>
      </c>
      <c r="E133" s="453" t="s">
        <v>412</v>
      </c>
    </row>
    <row r="134" spans="1:5" ht="25.5" customHeight="1" x14ac:dyDescent="0.2">
      <c r="A134" s="452">
        <v>73</v>
      </c>
      <c r="B134" s="280" t="s">
        <v>606</v>
      </c>
      <c r="C134" s="462">
        <v>1814463</v>
      </c>
      <c r="D134" s="454" t="s">
        <v>607</v>
      </c>
      <c r="E134" s="453" t="s">
        <v>412</v>
      </c>
    </row>
    <row r="135" spans="1:5" x14ac:dyDescent="0.2">
      <c r="A135" s="452">
        <v>74</v>
      </c>
      <c r="B135" s="104" t="s">
        <v>436</v>
      </c>
      <c r="C135" s="104"/>
      <c r="D135" s="340"/>
      <c r="E135" s="102"/>
    </row>
    <row r="136" spans="1:5" ht="12.75" customHeight="1" x14ac:dyDescent="0.2">
      <c r="A136" s="452">
        <v>75</v>
      </c>
      <c r="B136" s="280" t="s">
        <v>608</v>
      </c>
      <c r="C136" s="104"/>
      <c r="D136" s="288" t="s">
        <v>609</v>
      </c>
      <c r="E136" s="453" t="s">
        <v>412</v>
      </c>
    </row>
    <row r="137" spans="1:5" x14ac:dyDescent="0.2">
      <c r="A137" s="452"/>
      <c r="B137" s="280"/>
      <c r="C137" s="102"/>
      <c r="D137" s="454"/>
      <c r="E137" s="102"/>
    </row>
    <row r="138" spans="1:5" ht="12.75" customHeight="1" thickBot="1" x14ac:dyDescent="0.25">
      <c r="A138" s="448"/>
      <c r="B138" s="428" t="s">
        <v>610</v>
      </c>
      <c r="C138" s="502"/>
      <c r="D138" s="428"/>
      <c r="E138" s="428"/>
    </row>
    <row r="139" spans="1:5" x14ac:dyDescent="0.2">
      <c r="A139" s="452">
        <v>76</v>
      </c>
      <c r="B139" s="102" t="s">
        <v>611</v>
      </c>
      <c r="C139" s="340">
        <v>0</v>
      </c>
      <c r="D139" s="340">
        <v>62</v>
      </c>
      <c r="E139" s="453" t="s">
        <v>412</v>
      </c>
    </row>
    <row r="140" spans="1:5" ht="12.75" customHeight="1" x14ac:dyDescent="0.2">
      <c r="A140" s="452">
        <v>77</v>
      </c>
      <c r="B140" s="280" t="s">
        <v>612</v>
      </c>
      <c r="C140" s="340"/>
      <c r="D140" s="340">
        <v>62</v>
      </c>
      <c r="E140" s="453" t="s">
        <v>412</v>
      </c>
    </row>
    <row r="141" spans="1:5" x14ac:dyDescent="0.2">
      <c r="A141" s="452">
        <v>78</v>
      </c>
      <c r="B141" s="102" t="s">
        <v>546</v>
      </c>
      <c r="C141" s="340">
        <v>0</v>
      </c>
      <c r="D141" s="340">
        <v>62</v>
      </c>
      <c r="E141" s="453" t="s">
        <v>412</v>
      </c>
    </row>
    <row r="142" spans="1:5" ht="12.75" customHeight="1" x14ac:dyDescent="0.2">
      <c r="A142" s="452">
        <v>79</v>
      </c>
      <c r="B142" s="280" t="s">
        <v>613</v>
      </c>
      <c r="C142" s="340"/>
      <c r="D142" s="340">
        <v>62</v>
      </c>
      <c r="E142" s="453" t="s">
        <v>412</v>
      </c>
    </row>
    <row r="143" spans="1:5" x14ac:dyDescent="0.2">
      <c r="A143" s="452"/>
      <c r="B143" s="280"/>
      <c r="C143" s="340"/>
      <c r="D143" s="453"/>
      <c r="E143" s="102"/>
    </row>
    <row r="144" spans="1:5" ht="12.75" customHeight="1" thickBot="1" x14ac:dyDescent="0.25">
      <c r="A144" s="448"/>
      <c r="B144" s="428" t="s">
        <v>614</v>
      </c>
      <c r="C144" s="502"/>
      <c r="D144" s="428"/>
      <c r="E144" s="428"/>
    </row>
    <row r="145" spans="1:5" ht="12.75" customHeight="1" x14ac:dyDescent="0.2">
      <c r="A145" s="452">
        <v>80</v>
      </c>
      <c r="B145" s="280" t="s">
        <v>615</v>
      </c>
      <c r="C145" s="340"/>
      <c r="D145" s="288" t="s">
        <v>616</v>
      </c>
      <c r="E145" s="453" t="s">
        <v>412</v>
      </c>
    </row>
    <row r="146" spans="1:5" ht="12.75" customHeight="1" x14ac:dyDescent="0.2">
      <c r="A146" s="452">
        <v>81</v>
      </c>
      <c r="B146" s="280" t="s">
        <v>617</v>
      </c>
      <c r="C146" s="340">
        <v>0</v>
      </c>
      <c r="D146" s="288" t="s">
        <v>616</v>
      </c>
      <c r="E146" s="453" t="s">
        <v>412</v>
      </c>
    </row>
    <row r="147" spans="1:5" ht="12.75" customHeight="1" x14ac:dyDescent="0.2">
      <c r="A147" s="452">
        <v>82</v>
      </c>
      <c r="B147" s="280" t="s">
        <v>618</v>
      </c>
      <c r="C147" s="463">
        <v>926400</v>
      </c>
      <c r="D147" s="288" t="s">
        <v>619</v>
      </c>
      <c r="E147" s="453" t="s">
        <v>412</v>
      </c>
    </row>
    <row r="148" spans="1:5" ht="12.75" customHeight="1" x14ac:dyDescent="0.2">
      <c r="A148" s="452">
        <v>83</v>
      </c>
      <c r="B148" s="280" t="s">
        <v>620</v>
      </c>
      <c r="C148" s="463"/>
      <c r="D148" s="288" t="s">
        <v>619</v>
      </c>
      <c r="E148" s="453" t="s">
        <v>412</v>
      </c>
    </row>
    <row r="149" spans="1:5" ht="12.75" customHeight="1" x14ac:dyDescent="0.2">
      <c r="A149" s="452">
        <v>84</v>
      </c>
      <c r="B149" s="280" t="s">
        <v>621</v>
      </c>
      <c r="C149" s="463"/>
      <c r="D149" s="288" t="s">
        <v>622</v>
      </c>
      <c r="E149" s="453" t="s">
        <v>412</v>
      </c>
    </row>
    <row r="150" spans="1:5" ht="12.75" customHeight="1" x14ac:dyDescent="0.2">
      <c r="A150" s="452">
        <v>85</v>
      </c>
      <c r="B150" s="280" t="s">
        <v>623</v>
      </c>
      <c r="C150" s="463"/>
      <c r="D150" s="288" t="s">
        <v>622</v>
      </c>
      <c r="E150" s="453" t="s">
        <v>412</v>
      </c>
    </row>
    <row r="151" spans="1:5" x14ac:dyDescent="0.2">
      <c r="A151" s="102"/>
      <c r="B151" s="102"/>
      <c r="C151" s="102"/>
      <c r="D151" s="102"/>
      <c r="E151" s="102"/>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I47"/>
  <sheetViews>
    <sheetView zoomScaleNormal="100" workbookViewId="0"/>
  </sheetViews>
  <sheetFormatPr baseColWidth="10" defaultRowHeight="12" x14ac:dyDescent="0.2"/>
  <cols>
    <col min="1" max="1" width="50.5" style="371" customWidth="1"/>
    <col min="2" max="2" width="17.375" style="371" customWidth="1"/>
    <col min="3" max="5" width="17.25" style="371" customWidth="1"/>
    <col min="6" max="6" width="17.25" style="630" customWidth="1"/>
    <col min="7" max="7" width="11" style="371"/>
    <col min="8" max="8" width="19" style="371" customWidth="1"/>
    <col min="9" max="9" width="11.875" style="371" customWidth="1"/>
    <col min="10" max="16384" width="11" style="371"/>
  </cols>
  <sheetData>
    <row r="1" spans="1:9" ht="21" x14ac:dyDescent="0.2">
      <c r="A1" s="773" t="s">
        <v>1135</v>
      </c>
    </row>
    <row r="4" spans="1:9" ht="48.75" customHeight="1" x14ac:dyDescent="0.2">
      <c r="A4" s="430"/>
      <c r="B4" s="503" t="s">
        <v>1109</v>
      </c>
      <c r="C4" s="424" t="s">
        <v>372</v>
      </c>
      <c r="D4" s="424" t="s">
        <v>373</v>
      </c>
      <c r="E4" s="503" t="s">
        <v>921</v>
      </c>
      <c r="F4" s="503" t="s">
        <v>922</v>
      </c>
      <c r="G4" s="424" t="s">
        <v>374</v>
      </c>
      <c r="H4" s="503" t="s">
        <v>1110</v>
      </c>
      <c r="I4" s="424" t="s">
        <v>375</v>
      </c>
    </row>
    <row r="5" spans="1:9" ht="12.75" customHeight="1" thickBot="1" x14ac:dyDescent="0.25">
      <c r="A5" s="428" t="s">
        <v>376</v>
      </c>
      <c r="B5" s="427"/>
      <c r="C5" s="427"/>
      <c r="D5" s="427"/>
      <c r="E5" s="427"/>
      <c r="F5" s="427"/>
      <c r="G5" s="427"/>
      <c r="H5" s="429"/>
      <c r="I5" s="427"/>
    </row>
    <row r="6" spans="1:9" ht="12.75" customHeight="1" x14ac:dyDescent="0.2">
      <c r="A6" s="431" t="s">
        <v>377</v>
      </c>
      <c r="B6" s="432">
        <v>717</v>
      </c>
      <c r="C6" s="432">
        <v>0</v>
      </c>
      <c r="D6" s="432">
        <v>0</v>
      </c>
      <c r="E6" s="432">
        <v>0</v>
      </c>
      <c r="F6" s="432">
        <v>0</v>
      </c>
      <c r="G6" s="432"/>
      <c r="H6" s="433">
        <v>717</v>
      </c>
      <c r="I6" s="434"/>
    </row>
    <row r="7" spans="1:9" ht="12.75" customHeight="1" x14ac:dyDescent="0.2">
      <c r="A7" s="431" t="s">
        <v>378</v>
      </c>
      <c r="B7" s="432">
        <v>1696</v>
      </c>
      <c r="C7" s="432">
        <v>625</v>
      </c>
      <c r="D7" s="432">
        <v>53</v>
      </c>
      <c r="E7" s="432">
        <v>216</v>
      </c>
      <c r="F7" s="432">
        <v>88</v>
      </c>
      <c r="G7" s="432">
        <v>-157</v>
      </c>
      <c r="H7" s="433">
        <v>2521</v>
      </c>
      <c r="I7" s="434"/>
    </row>
    <row r="8" spans="1:9" ht="12.75" customHeight="1" x14ac:dyDescent="0.2">
      <c r="A8" s="431" t="s">
        <v>379</v>
      </c>
      <c r="B8" s="432">
        <v>190878</v>
      </c>
      <c r="C8" s="432">
        <v>8854</v>
      </c>
      <c r="D8" s="432">
        <v>1599</v>
      </c>
      <c r="E8" s="432">
        <v>5356</v>
      </c>
      <c r="F8" s="432">
        <v>910</v>
      </c>
      <c r="G8" s="432"/>
      <c r="H8" s="433">
        <v>207597</v>
      </c>
      <c r="I8" s="434"/>
    </row>
    <row r="9" spans="1:9" ht="12.75" customHeight="1" x14ac:dyDescent="0.2">
      <c r="A9" s="431" t="s">
        <v>380</v>
      </c>
      <c r="B9" s="432">
        <v>29340</v>
      </c>
      <c r="C9" s="432">
        <v>1216</v>
      </c>
      <c r="D9" s="432">
        <v>200</v>
      </c>
      <c r="E9" s="432">
        <v>1371</v>
      </c>
      <c r="F9" s="432">
        <v>0</v>
      </c>
      <c r="G9" s="432"/>
      <c r="H9" s="433">
        <v>32127</v>
      </c>
      <c r="I9" s="434"/>
    </row>
    <row r="10" spans="1:9" ht="12.75" customHeight="1" x14ac:dyDescent="0.2">
      <c r="A10" s="431" t="s">
        <v>381</v>
      </c>
      <c r="B10" s="432">
        <v>5268</v>
      </c>
      <c r="C10" s="432">
        <v>1115</v>
      </c>
      <c r="D10" s="432">
        <v>74</v>
      </c>
      <c r="E10" s="432">
        <v>27</v>
      </c>
      <c r="F10" s="432">
        <v>0</v>
      </c>
      <c r="G10" s="432"/>
      <c r="H10" s="433">
        <v>6484</v>
      </c>
      <c r="I10" s="434"/>
    </row>
    <row r="11" spans="1:9" ht="12.75" customHeight="1" x14ac:dyDescent="0.2">
      <c r="A11" s="431" t="s">
        <v>382</v>
      </c>
      <c r="B11" s="432">
        <v>868</v>
      </c>
      <c r="C11" s="432">
        <v>0</v>
      </c>
      <c r="D11" s="432">
        <v>0</v>
      </c>
      <c r="E11" s="432">
        <v>0</v>
      </c>
      <c r="F11" s="432">
        <v>0</v>
      </c>
      <c r="G11" s="432">
        <v>-3</v>
      </c>
      <c r="H11" s="433">
        <v>865</v>
      </c>
      <c r="I11" s="434"/>
    </row>
    <row r="12" spans="1:9" ht="12.75" customHeight="1" x14ac:dyDescent="0.2">
      <c r="A12" s="431" t="s">
        <v>383</v>
      </c>
      <c r="B12" s="432">
        <v>3713</v>
      </c>
      <c r="C12" s="432">
        <v>0</v>
      </c>
      <c r="D12" s="432">
        <v>0</v>
      </c>
      <c r="E12" s="432">
        <v>4</v>
      </c>
      <c r="F12" s="432">
        <v>0</v>
      </c>
      <c r="G12" s="432">
        <v>-1902</v>
      </c>
      <c r="H12" s="433">
        <v>1815</v>
      </c>
      <c r="I12" s="433" t="s">
        <v>779</v>
      </c>
    </row>
    <row r="13" spans="1:9" ht="12.75" customHeight="1" x14ac:dyDescent="0.2">
      <c r="A13" s="431" t="s">
        <v>384</v>
      </c>
      <c r="B13" s="432">
        <v>0</v>
      </c>
      <c r="C13" s="432">
        <v>0</v>
      </c>
      <c r="D13" s="432">
        <v>0</v>
      </c>
      <c r="E13" s="432">
        <v>10</v>
      </c>
      <c r="F13" s="432">
        <v>0</v>
      </c>
      <c r="G13" s="432"/>
      <c r="H13" s="433">
        <v>10</v>
      </c>
      <c r="I13" s="434"/>
    </row>
    <row r="14" spans="1:9" ht="12.75" customHeight="1" x14ac:dyDescent="0.2">
      <c r="A14" s="431" t="s">
        <v>385</v>
      </c>
      <c r="B14" s="432">
        <v>95</v>
      </c>
      <c r="C14" s="432">
        <v>0</v>
      </c>
      <c r="D14" s="432">
        <v>0</v>
      </c>
      <c r="E14" s="432">
        <v>7</v>
      </c>
      <c r="F14" s="432">
        <v>12</v>
      </c>
      <c r="G14" s="432"/>
      <c r="H14" s="433">
        <v>114</v>
      </c>
      <c r="I14" s="434"/>
    </row>
    <row r="15" spans="1:9" ht="12.75" customHeight="1" x14ac:dyDescent="0.2">
      <c r="A15" s="435" t="s">
        <v>386</v>
      </c>
      <c r="B15" s="432">
        <v>1486</v>
      </c>
      <c r="C15" s="432">
        <v>0</v>
      </c>
      <c r="D15" s="432">
        <v>0</v>
      </c>
      <c r="E15" s="432">
        <v>17</v>
      </c>
      <c r="F15" s="432">
        <v>53</v>
      </c>
      <c r="G15" s="432">
        <v>-1</v>
      </c>
      <c r="H15" s="433">
        <v>1555</v>
      </c>
      <c r="I15" s="434"/>
    </row>
    <row r="16" spans="1:9" ht="12.75" customHeight="1" x14ac:dyDescent="0.2">
      <c r="A16" s="97" t="s">
        <v>387</v>
      </c>
      <c r="B16" s="436">
        <f>SUM(B6:B15)</f>
        <v>234061</v>
      </c>
      <c r="C16" s="436">
        <f t="shared" ref="C16:G16" si="0">SUM(C6:C15)</f>
        <v>11810</v>
      </c>
      <c r="D16" s="436">
        <f t="shared" si="0"/>
        <v>1926</v>
      </c>
      <c r="E16" s="436">
        <f t="shared" si="0"/>
        <v>7008</v>
      </c>
      <c r="F16" s="436">
        <f t="shared" si="0"/>
        <v>1063</v>
      </c>
      <c r="G16" s="436">
        <f t="shared" si="0"/>
        <v>-2063</v>
      </c>
      <c r="H16" s="436">
        <f>SUM(H6:H15)</f>
        <v>253805</v>
      </c>
      <c r="I16" s="437"/>
    </row>
    <row r="17" spans="1:9" ht="12.75" customHeight="1" x14ac:dyDescent="0.2">
      <c r="A17" s="14"/>
      <c r="B17" s="312"/>
      <c r="C17" s="312"/>
      <c r="D17" s="312"/>
      <c r="E17" s="312"/>
      <c r="F17" s="312"/>
      <c r="G17" s="312"/>
      <c r="H17" s="312"/>
      <c r="I17" s="312"/>
    </row>
    <row r="18" spans="1:9" ht="12.75" customHeight="1" thickBot="1" x14ac:dyDescent="0.25">
      <c r="A18" s="428" t="s">
        <v>388</v>
      </c>
      <c r="B18" s="427"/>
      <c r="C18" s="427"/>
      <c r="D18" s="427"/>
      <c r="E18" s="427"/>
      <c r="F18" s="427"/>
      <c r="G18" s="427"/>
      <c r="H18" s="429"/>
      <c r="I18" s="427"/>
    </row>
    <row r="19" spans="1:9" ht="12.75" customHeight="1" x14ac:dyDescent="0.2">
      <c r="A19" s="431" t="s">
        <v>389</v>
      </c>
      <c r="B19" s="432">
        <v>1433</v>
      </c>
      <c r="C19" s="432">
        <v>0</v>
      </c>
      <c r="D19" s="432">
        <v>12</v>
      </c>
      <c r="E19" s="432">
        <v>4</v>
      </c>
      <c r="F19" s="432">
        <v>804</v>
      </c>
      <c r="G19" s="432">
        <v>-157</v>
      </c>
      <c r="H19" s="433">
        <v>2096</v>
      </c>
      <c r="I19" s="434"/>
    </row>
    <row r="20" spans="1:9" ht="12.75" customHeight="1" x14ac:dyDescent="0.2">
      <c r="A20" s="431" t="s">
        <v>390</v>
      </c>
      <c r="B20" s="432">
        <v>98814</v>
      </c>
      <c r="C20" s="432">
        <v>0</v>
      </c>
      <c r="D20" s="432">
        <v>0</v>
      </c>
      <c r="E20" s="432">
        <v>3600</v>
      </c>
      <c r="F20" s="432">
        <v>0</v>
      </c>
      <c r="G20" s="432"/>
      <c r="H20" s="433">
        <v>102414</v>
      </c>
      <c r="I20" s="434"/>
    </row>
    <row r="21" spans="1:9" ht="12.75" customHeight="1" x14ac:dyDescent="0.2">
      <c r="A21" s="431" t="s">
        <v>391</v>
      </c>
      <c r="B21" s="432">
        <v>103485</v>
      </c>
      <c r="C21" s="432">
        <v>10214</v>
      </c>
      <c r="D21" s="432">
        <v>1608</v>
      </c>
      <c r="E21" s="432">
        <v>2180</v>
      </c>
      <c r="F21" s="432">
        <v>0</v>
      </c>
      <c r="G21" s="432"/>
      <c r="H21" s="433">
        <v>117487</v>
      </c>
      <c r="I21" s="434"/>
    </row>
    <row r="22" spans="1:9" ht="12.75" customHeight="1" x14ac:dyDescent="0.2">
      <c r="A22" s="431" t="s">
        <v>381</v>
      </c>
      <c r="B22" s="432">
        <v>3889</v>
      </c>
      <c r="C22" s="432">
        <v>951</v>
      </c>
      <c r="D22" s="432">
        <v>0</v>
      </c>
      <c r="E22" s="432">
        <v>23</v>
      </c>
      <c r="F22" s="432">
        <v>0</v>
      </c>
      <c r="G22" s="432"/>
      <c r="H22" s="433">
        <v>4863</v>
      </c>
      <c r="I22" s="434"/>
    </row>
    <row r="23" spans="1:9" ht="12.75" customHeight="1" x14ac:dyDescent="0.2">
      <c r="A23" s="431" t="s">
        <v>392</v>
      </c>
      <c r="B23" s="102">
        <v>124</v>
      </c>
      <c r="C23" s="432">
        <v>2</v>
      </c>
      <c r="D23" s="432">
        <v>3</v>
      </c>
      <c r="E23" s="102">
        <v>2</v>
      </c>
      <c r="F23" s="102">
        <v>0</v>
      </c>
      <c r="G23" s="102"/>
      <c r="H23" s="433">
        <v>131</v>
      </c>
      <c r="I23" s="104"/>
    </row>
    <row r="24" spans="1:9" ht="13.5" customHeight="1" x14ac:dyDescent="0.2">
      <c r="A24" s="431" t="s">
        <v>393</v>
      </c>
      <c r="B24" s="432">
        <v>1780</v>
      </c>
      <c r="C24" s="432">
        <v>8</v>
      </c>
      <c r="D24" s="432">
        <v>3</v>
      </c>
      <c r="E24" s="432">
        <v>44</v>
      </c>
      <c r="F24" s="432">
        <v>48</v>
      </c>
      <c r="G24" s="432">
        <v>-1</v>
      </c>
      <c r="H24" s="433">
        <v>1882</v>
      </c>
      <c r="I24" s="434"/>
    </row>
    <row r="25" spans="1:9" ht="12.75" customHeight="1" x14ac:dyDescent="0.2">
      <c r="A25" s="431" t="s">
        <v>394</v>
      </c>
      <c r="B25" s="432">
        <v>2951</v>
      </c>
      <c r="C25" s="432">
        <v>134</v>
      </c>
      <c r="D25" s="432">
        <v>0</v>
      </c>
      <c r="E25" s="432">
        <v>247</v>
      </c>
      <c r="F25" s="651">
        <v>18</v>
      </c>
      <c r="G25" s="432">
        <v>-3</v>
      </c>
      <c r="H25" s="652">
        <v>3347</v>
      </c>
      <c r="I25" s="434"/>
    </row>
    <row r="26" spans="1:9" ht="12.75" customHeight="1" x14ac:dyDescent="0.2">
      <c r="A26" s="639" t="s">
        <v>941</v>
      </c>
      <c r="B26" s="504">
        <v>798</v>
      </c>
      <c r="C26" s="504">
        <v>0</v>
      </c>
      <c r="D26" s="504">
        <v>0</v>
      </c>
      <c r="E26" s="504">
        <v>0</v>
      </c>
      <c r="F26" s="504">
        <v>0</v>
      </c>
      <c r="G26" s="504"/>
      <c r="H26" s="504">
        <v>798</v>
      </c>
      <c r="I26" s="434"/>
    </row>
    <row r="27" spans="1:9" s="632" customFormat="1" ht="12.75" customHeight="1" x14ac:dyDescent="0.2">
      <c r="A27" s="438" t="s">
        <v>942</v>
      </c>
      <c r="B27" s="634">
        <v>550</v>
      </c>
      <c r="C27" s="635">
        <v>57</v>
      </c>
      <c r="D27" s="635">
        <v>0</v>
      </c>
      <c r="E27" s="504">
        <v>73</v>
      </c>
      <c r="F27" s="439"/>
      <c r="G27" s="439">
        <v>-3</v>
      </c>
      <c r="H27" s="634">
        <v>677</v>
      </c>
      <c r="I27" s="433" t="s">
        <v>992</v>
      </c>
    </row>
    <row r="28" spans="1:9" ht="12.75" customHeight="1" x14ac:dyDescent="0.2">
      <c r="A28" s="438" t="s">
        <v>395</v>
      </c>
      <c r="B28" s="504">
        <v>2054</v>
      </c>
      <c r="C28" s="504">
        <v>77</v>
      </c>
      <c r="D28" s="504">
        <v>0</v>
      </c>
      <c r="E28" s="504">
        <v>146</v>
      </c>
      <c r="F28" s="504">
        <v>18</v>
      </c>
      <c r="G28" s="504">
        <v>0</v>
      </c>
      <c r="H28" s="433">
        <v>2295</v>
      </c>
      <c r="I28" s="433" t="s">
        <v>992</v>
      </c>
    </row>
    <row r="29" spans="1:9" ht="12.75" customHeight="1" x14ac:dyDescent="0.2">
      <c r="A29" s="438" t="s">
        <v>396</v>
      </c>
      <c r="B29" s="576"/>
      <c r="C29" s="504"/>
      <c r="D29" s="504"/>
      <c r="E29" s="504">
        <v>0</v>
      </c>
      <c r="F29" s="504"/>
      <c r="G29" s="504"/>
      <c r="H29" s="433">
        <v>0</v>
      </c>
      <c r="I29" s="540"/>
    </row>
    <row r="30" spans="1:9" ht="12.75" customHeight="1" x14ac:dyDescent="0.2">
      <c r="A30" s="438" t="s">
        <v>397</v>
      </c>
      <c r="B30" s="504"/>
      <c r="C30" s="504"/>
      <c r="D30" s="504"/>
      <c r="E30" s="504"/>
      <c r="F30" s="504"/>
      <c r="G30" s="504"/>
      <c r="H30" s="433">
        <v>0</v>
      </c>
      <c r="I30" s="540"/>
    </row>
    <row r="31" spans="1:9" ht="12.75" customHeight="1" x14ac:dyDescent="0.2">
      <c r="A31" s="97" t="s">
        <v>398</v>
      </c>
      <c r="B31" s="436">
        <f>SUM(B19:B25)</f>
        <v>212476</v>
      </c>
      <c r="C31" s="436">
        <f t="shared" ref="C31:G31" si="1">SUM(C19:C25)</f>
        <v>11309</v>
      </c>
      <c r="D31" s="436">
        <f t="shared" si="1"/>
        <v>1626</v>
      </c>
      <c r="E31" s="436">
        <f t="shared" si="1"/>
        <v>6100</v>
      </c>
      <c r="F31" s="436">
        <f t="shared" si="1"/>
        <v>870</v>
      </c>
      <c r="G31" s="436">
        <f t="shared" si="1"/>
        <v>-161</v>
      </c>
      <c r="H31" s="436">
        <f>SUM(H19:H25)</f>
        <v>232220</v>
      </c>
      <c r="I31" s="437"/>
    </row>
    <row r="32" spans="1:9" ht="12.75" customHeight="1" x14ac:dyDescent="0.2">
      <c r="A32" s="14"/>
      <c r="B32" s="312"/>
      <c r="C32" s="312"/>
      <c r="D32" s="312"/>
      <c r="E32" s="312"/>
      <c r="F32" s="312"/>
      <c r="G32" s="312"/>
      <c r="H32" s="312"/>
      <c r="I32" s="312"/>
    </row>
    <row r="33" spans="1:9" ht="12.75" customHeight="1" thickBot="1" x14ac:dyDescent="0.25">
      <c r="A33" s="428" t="s">
        <v>399</v>
      </c>
      <c r="B33" s="427"/>
      <c r="C33" s="427"/>
      <c r="D33" s="427"/>
      <c r="E33" s="427"/>
      <c r="F33" s="427"/>
      <c r="G33" s="427"/>
      <c r="H33" s="429"/>
      <c r="I33" s="427"/>
    </row>
    <row r="34" spans="1:9" ht="12.75" customHeight="1" x14ac:dyDescent="0.2">
      <c r="A34" s="431" t="s">
        <v>400</v>
      </c>
      <c r="B34" s="432">
        <v>7981</v>
      </c>
      <c r="C34" s="439">
        <v>519</v>
      </c>
      <c r="D34" s="439">
        <v>292</v>
      </c>
      <c r="E34" s="439">
        <v>254</v>
      </c>
      <c r="F34" s="439">
        <v>160</v>
      </c>
      <c r="G34" s="439">
        <v>-1225</v>
      </c>
      <c r="H34" s="439">
        <v>7981</v>
      </c>
      <c r="I34" s="439" t="s">
        <v>190</v>
      </c>
    </row>
    <row r="35" spans="1:9" ht="12.75" customHeight="1" x14ac:dyDescent="0.2">
      <c r="A35" s="431" t="s">
        <v>401</v>
      </c>
      <c r="B35" s="432">
        <v>60</v>
      </c>
      <c r="C35" s="439"/>
      <c r="D35" s="439">
        <v>0</v>
      </c>
      <c r="E35" s="439">
        <v>0</v>
      </c>
      <c r="F35" s="439">
        <v>0</v>
      </c>
      <c r="G35" s="439"/>
      <c r="H35" s="439">
        <v>60</v>
      </c>
      <c r="I35" s="440"/>
    </row>
    <row r="36" spans="1:9" s="337" customFormat="1" ht="12.75" customHeight="1" x14ac:dyDescent="0.2">
      <c r="A36" s="438" t="s">
        <v>934</v>
      </c>
      <c r="B36" s="634">
        <v>550</v>
      </c>
      <c r="C36" s="635"/>
      <c r="D36" s="635"/>
      <c r="E36" s="439"/>
      <c r="F36" s="439"/>
      <c r="G36" s="439"/>
      <c r="H36" s="635">
        <v>550</v>
      </c>
      <c r="I36" s="440"/>
    </row>
    <row r="37" spans="1:9" x14ac:dyDescent="0.2">
      <c r="A37" s="431" t="s">
        <v>402</v>
      </c>
      <c r="B37" s="432">
        <v>12994</v>
      </c>
      <c r="C37" s="439">
        <v>-18</v>
      </c>
      <c r="D37" s="439">
        <v>8</v>
      </c>
      <c r="E37" s="439">
        <v>654</v>
      </c>
      <c r="F37" s="439">
        <v>33</v>
      </c>
      <c r="G37" s="439">
        <v>-677</v>
      </c>
      <c r="H37" s="439">
        <v>12994</v>
      </c>
      <c r="I37" s="439" t="s">
        <v>190</v>
      </c>
    </row>
    <row r="38" spans="1:9" s="542" customFormat="1" ht="12.75" customHeight="1" x14ac:dyDescent="0.2">
      <c r="A38" s="431" t="s">
        <v>820</v>
      </c>
      <c r="B38" s="432"/>
      <c r="C38" s="439"/>
      <c r="D38" s="439"/>
      <c r="E38" s="439"/>
      <c r="F38" s="439"/>
      <c r="G38" s="439"/>
      <c r="H38" s="439"/>
      <c r="I38" s="439"/>
    </row>
    <row r="39" spans="1:9" ht="12.75" customHeight="1" x14ac:dyDescent="0.2">
      <c r="A39" s="97" t="s">
        <v>403</v>
      </c>
      <c r="B39" s="436">
        <f t="shared" ref="B39:H39" si="2">SUM(B34:B38)</f>
        <v>21585</v>
      </c>
      <c r="C39" s="436">
        <f t="shared" si="2"/>
        <v>501</v>
      </c>
      <c r="D39" s="436">
        <f t="shared" si="2"/>
        <v>300</v>
      </c>
      <c r="E39" s="436">
        <f t="shared" si="2"/>
        <v>908</v>
      </c>
      <c r="F39" s="436">
        <f t="shared" si="2"/>
        <v>193</v>
      </c>
      <c r="G39" s="436">
        <f t="shared" si="2"/>
        <v>-1902</v>
      </c>
      <c r="H39" s="436">
        <f t="shared" si="2"/>
        <v>21585</v>
      </c>
      <c r="I39" s="548" t="s">
        <v>190</v>
      </c>
    </row>
    <row r="40" spans="1:9" ht="12.75" customHeight="1" x14ac:dyDescent="0.2">
      <c r="A40" s="442"/>
      <c r="B40" s="443"/>
      <c r="C40" s="443"/>
      <c r="D40" s="443"/>
      <c r="E40" s="443"/>
      <c r="F40" s="443"/>
      <c r="G40" s="443"/>
      <c r="H40" s="443"/>
      <c r="I40" s="444"/>
    </row>
    <row r="41" spans="1:9" ht="12.75" customHeight="1" thickBot="1" x14ac:dyDescent="0.25">
      <c r="A41" s="428" t="s">
        <v>404</v>
      </c>
      <c r="B41" s="445">
        <f t="shared" ref="B41:H41" si="3">B31+B39</f>
        <v>234061</v>
      </c>
      <c r="C41" s="446">
        <f t="shared" si="3"/>
        <v>11810</v>
      </c>
      <c r="D41" s="446">
        <f t="shared" si="3"/>
        <v>1926</v>
      </c>
      <c r="E41" s="446">
        <f t="shared" si="3"/>
        <v>7008</v>
      </c>
      <c r="F41" s="446">
        <f t="shared" si="3"/>
        <v>1063</v>
      </c>
      <c r="G41" s="446">
        <f t="shared" si="3"/>
        <v>-2063</v>
      </c>
      <c r="H41" s="446">
        <f t="shared" si="3"/>
        <v>253805</v>
      </c>
      <c r="I41" s="549"/>
    </row>
    <row r="42" spans="1:9" x14ac:dyDescent="0.2">
      <c r="H42" s="447"/>
    </row>
    <row r="44" spans="1:9" x14ac:dyDescent="0.2">
      <c r="A44" s="541" t="s">
        <v>830</v>
      </c>
    </row>
    <row r="45" spans="1:9" x14ac:dyDescent="0.2">
      <c r="A45" s="371" t="s">
        <v>923</v>
      </c>
    </row>
    <row r="46" spans="1:9" x14ac:dyDescent="0.2">
      <c r="A46" s="371" t="s">
        <v>980</v>
      </c>
    </row>
    <row r="47" spans="1:9" x14ac:dyDescent="0.2">
      <c r="A47" s="371" t="s">
        <v>993</v>
      </c>
    </row>
  </sheetData>
  <pageMargins left="0.7" right="0.7" top="0.75" bottom="0.75" header="0.3" footer="0.3"/>
  <pageSetup paperSize="9" scale="72"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E39"/>
  <sheetViews>
    <sheetView zoomScaleNormal="100" workbookViewId="0"/>
  </sheetViews>
  <sheetFormatPr baseColWidth="10" defaultRowHeight="12" x14ac:dyDescent="0.2"/>
  <cols>
    <col min="1" max="1" width="57.625" style="371" bestFit="1" customWidth="1"/>
    <col min="2" max="2" width="11.25" style="371" bestFit="1" customWidth="1"/>
    <col min="3" max="16384" width="11" style="371"/>
  </cols>
  <sheetData>
    <row r="1" spans="1:5" ht="21" x14ac:dyDescent="0.2">
      <c r="A1" s="773" t="s">
        <v>733</v>
      </c>
    </row>
    <row r="3" spans="1:5" ht="12.75" thickBot="1" x14ac:dyDescent="0.25">
      <c r="A3" s="427"/>
      <c r="B3" s="404">
        <v>43465</v>
      </c>
      <c r="C3" s="405">
        <v>43100</v>
      </c>
    </row>
    <row r="4" spans="1:5" x14ac:dyDescent="0.2">
      <c r="A4" s="550" t="s">
        <v>836</v>
      </c>
      <c r="B4" s="18"/>
      <c r="C4" s="18"/>
      <c r="E4" s="551"/>
    </row>
    <row r="5" spans="1:5" x14ac:dyDescent="0.2">
      <c r="A5" s="550" t="s">
        <v>837</v>
      </c>
      <c r="B5" s="18"/>
      <c r="C5" s="18"/>
      <c r="E5" s="551"/>
    </row>
    <row r="6" spans="1:5" s="551" customFormat="1" x14ac:dyDescent="0.2">
      <c r="A6" s="550" t="s">
        <v>838</v>
      </c>
      <c r="B6" s="18"/>
      <c r="C6" s="18"/>
    </row>
    <row r="7" spans="1:5" x14ac:dyDescent="0.2">
      <c r="A7" s="552" t="s">
        <v>839</v>
      </c>
      <c r="B7" s="18"/>
      <c r="C7" s="18"/>
      <c r="E7" s="551"/>
    </row>
    <row r="8" spans="1:5" x14ac:dyDescent="0.2">
      <c r="A8" s="552" t="s">
        <v>840</v>
      </c>
      <c r="B8" s="18"/>
      <c r="C8" s="18"/>
      <c r="E8" s="551"/>
    </row>
    <row r="9" spans="1:5" x14ac:dyDescent="0.2">
      <c r="A9" s="552" t="s">
        <v>841</v>
      </c>
      <c r="B9" s="18">
        <v>3616639.4360000002</v>
      </c>
      <c r="C9" s="18">
        <v>6024884</v>
      </c>
      <c r="E9" s="551"/>
    </row>
    <row r="10" spans="1:5" ht="12.75" customHeight="1" x14ac:dyDescent="0.2">
      <c r="A10" s="552" t="s">
        <v>842</v>
      </c>
      <c r="B10" s="18">
        <v>-2108340.0159999998</v>
      </c>
      <c r="C10" s="18">
        <v>-4307957</v>
      </c>
      <c r="E10" s="551"/>
    </row>
    <row r="11" spans="1:5" x14ac:dyDescent="0.2">
      <c r="A11" s="552" t="s">
        <v>843</v>
      </c>
      <c r="B11" s="18"/>
      <c r="C11" s="18"/>
      <c r="E11" s="551"/>
    </row>
    <row r="12" spans="1:5" ht="12.75" customHeight="1" x14ac:dyDescent="0.2">
      <c r="A12" s="552" t="s">
        <v>844</v>
      </c>
      <c r="B12" s="18">
        <v>974079.25199999998</v>
      </c>
      <c r="C12" s="18">
        <v>1552234</v>
      </c>
      <c r="E12" s="551"/>
    </row>
    <row r="13" spans="1:5" x14ac:dyDescent="0.2">
      <c r="A13" s="552" t="s">
        <v>845</v>
      </c>
      <c r="B13" s="18"/>
      <c r="C13" s="18"/>
      <c r="E13" s="551"/>
    </row>
    <row r="14" spans="1:5" x14ac:dyDescent="0.2">
      <c r="A14" s="552" t="s">
        <v>846</v>
      </c>
      <c r="B14" s="18"/>
      <c r="C14" s="18"/>
      <c r="E14" s="551"/>
    </row>
    <row r="15" spans="1:5" s="553" customFormat="1" x14ac:dyDescent="0.2">
      <c r="A15" s="552" t="s">
        <v>847</v>
      </c>
      <c r="B15" s="18"/>
      <c r="C15" s="18"/>
      <c r="E15" s="551"/>
    </row>
    <row r="16" spans="1:5" s="553" customFormat="1" x14ac:dyDescent="0.2">
      <c r="A16" s="552" t="s">
        <v>848</v>
      </c>
      <c r="B16" s="18"/>
      <c r="C16" s="18"/>
      <c r="E16" s="551"/>
    </row>
    <row r="17" spans="1:5" s="553" customFormat="1" x14ac:dyDescent="0.2">
      <c r="A17" s="552" t="s">
        <v>849</v>
      </c>
      <c r="B17" s="18"/>
      <c r="C17" s="18"/>
      <c r="E17" s="551"/>
    </row>
    <row r="18" spans="1:5" s="553" customFormat="1" x14ac:dyDescent="0.2">
      <c r="A18" s="552" t="s">
        <v>850</v>
      </c>
      <c r="B18" s="18">
        <v>1361470.9369999999</v>
      </c>
      <c r="C18" s="18">
        <v>1141235.5</v>
      </c>
      <c r="E18" s="551"/>
    </row>
    <row r="19" spans="1:5" s="553" customFormat="1" x14ac:dyDescent="0.2">
      <c r="A19" s="552" t="s">
        <v>851</v>
      </c>
      <c r="B19" s="18">
        <v>101664.376</v>
      </c>
      <c r="C19" s="18">
        <v>9050.2000000000007</v>
      </c>
      <c r="E19" s="551"/>
    </row>
    <row r="20" spans="1:5" s="553" customFormat="1" x14ac:dyDescent="0.2">
      <c r="A20" s="552" t="s">
        <v>852</v>
      </c>
      <c r="B20" s="18">
        <v>9925262.3010000009</v>
      </c>
      <c r="C20" s="18">
        <v>9705218</v>
      </c>
      <c r="E20" s="551"/>
    </row>
    <row r="21" spans="1:5" s="553" customFormat="1" x14ac:dyDescent="0.2">
      <c r="A21" s="552" t="s">
        <v>853</v>
      </c>
      <c r="B21" s="18">
        <v>5814310</v>
      </c>
      <c r="C21" s="18">
        <v>5740201</v>
      </c>
      <c r="E21" s="551"/>
    </row>
    <row r="22" spans="1:5" s="553" customFormat="1" x14ac:dyDescent="0.2">
      <c r="A22" s="552" t="s">
        <v>854</v>
      </c>
      <c r="B22" s="18">
        <v>251034741.43200001</v>
      </c>
      <c r="C22" s="18">
        <v>242227113</v>
      </c>
      <c r="E22" s="551"/>
    </row>
    <row r="23" spans="1:5" s="553" customFormat="1" x14ac:dyDescent="0.2">
      <c r="A23" s="552" t="s">
        <v>855</v>
      </c>
      <c r="B23" s="18"/>
      <c r="C23" s="18"/>
      <c r="E23" s="551"/>
    </row>
    <row r="24" spans="1:5" s="553" customFormat="1" x14ac:dyDescent="0.2">
      <c r="A24" s="552" t="s">
        <v>856</v>
      </c>
      <c r="B24" s="18"/>
      <c r="C24" s="18"/>
      <c r="E24" s="551"/>
    </row>
    <row r="25" spans="1:5" s="553" customFormat="1" x14ac:dyDescent="0.2">
      <c r="A25" s="552" t="s">
        <v>857</v>
      </c>
      <c r="B25" s="18"/>
      <c r="C25" s="18"/>
      <c r="E25" s="551"/>
    </row>
    <row r="26" spans="1:5" s="553" customFormat="1" x14ac:dyDescent="0.2">
      <c r="A26" s="552" t="s">
        <v>858</v>
      </c>
      <c r="B26" s="18"/>
      <c r="C26" s="18"/>
      <c r="E26" s="551"/>
    </row>
    <row r="27" spans="1:5" s="553" customFormat="1" x14ac:dyDescent="0.2">
      <c r="A27" s="552" t="s">
        <v>859</v>
      </c>
      <c r="B27" s="18"/>
      <c r="C27" s="18"/>
      <c r="E27" s="551"/>
    </row>
    <row r="28" spans="1:5" s="553" customFormat="1" x14ac:dyDescent="0.2">
      <c r="A28" s="552" t="s">
        <v>861</v>
      </c>
      <c r="B28" s="18"/>
      <c r="C28" s="18"/>
      <c r="E28" s="551"/>
    </row>
    <row r="29" spans="1:5" s="553" customFormat="1" x14ac:dyDescent="0.2">
      <c r="A29" s="552" t="s">
        <v>860</v>
      </c>
      <c r="B29" s="18"/>
      <c r="C29" s="18"/>
      <c r="E29" s="551"/>
    </row>
    <row r="30" spans="1:5" s="553" customFormat="1" x14ac:dyDescent="0.2">
      <c r="A30" s="552" t="s">
        <v>864</v>
      </c>
      <c r="B30" s="18">
        <v>-502807.93099999998</v>
      </c>
      <c r="C30" s="18">
        <v>-563450.01199999999</v>
      </c>
      <c r="E30" s="551"/>
    </row>
    <row r="31" spans="1:5" s="553" customFormat="1" x14ac:dyDescent="0.2">
      <c r="A31" s="552" t="s">
        <v>865</v>
      </c>
      <c r="B31" s="18">
        <v>-502807.93099999998</v>
      </c>
      <c r="C31" s="18">
        <v>-563450.01199999999</v>
      </c>
      <c r="E31" s="551"/>
    </row>
    <row r="32" spans="1:5" s="553" customFormat="1" x14ac:dyDescent="0.2">
      <c r="A32" s="553" t="s">
        <v>868</v>
      </c>
      <c r="B32" s="18">
        <f>SUM(B9:B30)</f>
        <v>270217019.787</v>
      </c>
      <c r="C32" s="18">
        <v>261528528.68799999</v>
      </c>
      <c r="E32" s="551"/>
    </row>
    <row r="33" spans="1:5" s="553" customFormat="1" x14ac:dyDescent="0.2">
      <c r="A33" s="553" t="s">
        <v>869</v>
      </c>
      <c r="B33" s="18">
        <f>B32</f>
        <v>270217019.787</v>
      </c>
      <c r="C33" s="18">
        <v>261528528.68799999</v>
      </c>
      <c r="E33" s="551"/>
    </row>
    <row r="34" spans="1:5" ht="12.75" thickBot="1" x14ac:dyDescent="0.25">
      <c r="A34" s="502" t="s">
        <v>870</v>
      </c>
      <c r="B34" s="556"/>
      <c r="C34" s="556"/>
    </row>
    <row r="35" spans="1:5" x14ac:dyDescent="0.2">
      <c r="A35" s="553" t="s">
        <v>862</v>
      </c>
      <c r="B35" s="18">
        <v>19944405</v>
      </c>
      <c r="C35" s="18">
        <v>18480790.213000007</v>
      </c>
    </row>
    <row r="36" spans="1:5" x14ac:dyDescent="0.2">
      <c r="A36" s="553" t="s">
        <v>863</v>
      </c>
      <c r="B36" s="18">
        <v>20742657</v>
      </c>
      <c r="C36" s="18">
        <v>19277960.683000006</v>
      </c>
    </row>
    <row r="37" spans="1:5" ht="12.75" thickBot="1" x14ac:dyDescent="0.25">
      <c r="A37" s="502" t="s">
        <v>871</v>
      </c>
      <c r="B37" s="556"/>
      <c r="C37" s="556"/>
    </row>
    <row r="38" spans="1:5" x14ac:dyDescent="0.2">
      <c r="A38" s="553" t="s">
        <v>866</v>
      </c>
      <c r="B38" s="557">
        <f>B35/B32</f>
        <v>7.3808840818839927E-2</v>
      </c>
      <c r="C38" s="557">
        <v>7.0664528668103133E-2</v>
      </c>
    </row>
    <row r="39" spans="1:5" x14ac:dyDescent="0.2">
      <c r="A39" s="553" t="s">
        <v>867</v>
      </c>
      <c r="B39" s="557">
        <f>B36/B33</f>
        <v>7.6762955258519644E-2</v>
      </c>
      <c r="C39" s="557">
        <v>7.3712649169522734E-2</v>
      </c>
    </row>
  </sheetData>
  <conditionalFormatting sqref="B7:B8 B18 B12 B29">
    <cfRule type="cellIs" dxfId="3" priority="4" operator="lessThan">
      <formula>0</formula>
    </cfRule>
  </conditionalFormatting>
  <conditionalFormatting sqref="B27">
    <cfRule type="cellIs" dxfId="2" priority="3" operator="lessThan">
      <formula>B25</formula>
    </cfRule>
  </conditionalFormatting>
  <conditionalFormatting sqref="C7:C8 C18 C12 C29">
    <cfRule type="cellIs" dxfId="1" priority="2" operator="lessThan">
      <formula>0</formula>
    </cfRule>
  </conditionalFormatting>
  <conditionalFormatting sqref="C27">
    <cfRule type="cellIs" dxfId="0" priority="1" operator="lessThan">
      <formula>C25</formula>
    </cfRule>
  </conditionalFormatting>
  <pageMargins left="0.7" right="0.7" top="0.75" bottom="0.75" header="0.3" footer="0.3"/>
  <pageSetup paperSize="9" scale="6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N18"/>
  <sheetViews>
    <sheetView showGridLines="0" workbookViewId="0"/>
  </sheetViews>
  <sheetFormatPr baseColWidth="10" defaultRowHeight="12.75" x14ac:dyDescent="0.2"/>
  <cols>
    <col min="1" max="1" width="40.875" style="594" customWidth="1"/>
    <col min="2" max="2" width="12.5" style="594" customWidth="1"/>
    <col min="3" max="3" width="11" style="594"/>
    <col min="4" max="13" width="15.375" style="594" customWidth="1"/>
    <col min="14" max="16384" width="11" style="594"/>
  </cols>
  <sheetData>
    <row r="1" spans="1:14" ht="21" x14ac:dyDescent="0.2">
      <c r="A1" s="773" t="s">
        <v>1111</v>
      </c>
    </row>
    <row r="3" spans="1:14" x14ac:dyDescent="0.2">
      <c r="A3" s="628" t="s">
        <v>49</v>
      </c>
    </row>
    <row r="5" spans="1:14" x14ac:dyDescent="0.2">
      <c r="A5" s="625" t="s">
        <v>904</v>
      </c>
      <c r="B5" s="627"/>
      <c r="C5" s="627"/>
      <c r="D5" s="626"/>
      <c r="E5" s="626"/>
      <c r="F5" s="595"/>
      <c r="G5" s="595"/>
      <c r="H5" s="595"/>
      <c r="I5" s="595"/>
      <c r="J5" s="595"/>
      <c r="K5" s="595"/>
      <c r="L5" s="595"/>
      <c r="M5" s="595"/>
    </row>
    <row r="6" spans="1:14" ht="24.75" customHeight="1" x14ac:dyDescent="0.2">
      <c r="A6" s="625"/>
      <c r="B6" s="821" t="s">
        <v>906</v>
      </c>
      <c r="C6" s="821"/>
      <c r="D6" s="821" t="s">
        <v>936</v>
      </c>
      <c r="E6" s="821"/>
      <c r="F6" s="822" t="s">
        <v>907</v>
      </c>
      <c r="G6" s="822"/>
      <c r="H6" s="822" t="s">
        <v>908</v>
      </c>
      <c r="I6" s="822"/>
      <c r="J6" s="822"/>
      <c r="K6" s="822"/>
      <c r="L6" s="624"/>
      <c r="M6" s="623"/>
    </row>
    <row r="7" spans="1:14" ht="52.5" customHeight="1" thickBot="1" x14ac:dyDescent="0.25">
      <c r="A7" s="602"/>
      <c r="B7" s="622" t="s">
        <v>903</v>
      </c>
      <c r="C7" s="622" t="s">
        <v>902</v>
      </c>
      <c r="D7" s="622" t="s">
        <v>901</v>
      </c>
      <c r="E7" s="622" t="s">
        <v>900</v>
      </c>
      <c r="F7" s="622" t="s">
        <v>899</v>
      </c>
      <c r="G7" s="622" t="s">
        <v>898</v>
      </c>
      <c r="H7" s="622" t="s">
        <v>897</v>
      </c>
      <c r="I7" s="622" t="s">
        <v>896</v>
      </c>
      <c r="J7" s="621" t="s">
        <v>895</v>
      </c>
      <c r="K7" s="620" t="s">
        <v>894</v>
      </c>
      <c r="L7" s="619" t="s">
        <v>909</v>
      </c>
      <c r="M7" s="618" t="s">
        <v>935</v>
      </c>
    </row>
    <row r="8" spans="1:14" s="610" customFormat="1" x14ac:dyDescent="0.2">
      <c r="A8" s="617" t="s">
        <v>905</v>
      </c>
      <c r="B8" s="616">
        <v>61775574</v>
      </c>
      <c r="C8" s="601">
        <v>229874860</v>
      </c>
      <c r="D8" s="614">
        <v>0</v>
      </c>
      <c r="E8" s="614">
        <v>0</v>
      </c>
      <c r="F8" s="614">
        <v>0</v>
      </c>
      <c r="G8" s="614">
        <v>0</v>
      </c>
      <c r="H8" s="615">
        <v>9039996</v>
      </c>
      <c r="I8" s="614">
        <v>0</v>
      </c>
      <c r="J8" s="614">
        <v>0</v>
      </c>
      <c r="K8" s="614">
        <v>9039996</v>
      </c>
      <c r="L8" s="613"/>
      <c r="M8" s="612">
        <v>0.02</v>
      </c>
      <c r="N8" s="611"/>
    </row>
    <row r="9" spans="1:14" s="604" customFormat="1" x14ac:dyDescent="0.2">
      <c r="A9" s="609" t="s">
        <v>10</v>
      </c>
      <c r="B9" s="608">
        <f>B8</f>
        <v>61775574</v>
      </c>
      <c r="C9" s="608">
        <f>C8</f>
        <v>229874860</v>
      </c>
      <c r="D9" s="608">
        <f t="shared" ref="D9:K9" si="0">+D8</f>
        <v>0</v>
      </c>
      <c r="E9" s="608">
        <f t="shared" si="0"/>
        <v>0</v>
      </c>
      <c r="F9" s="608">
        <f t="shared" si="0"/>
        <v>0</v>
      </c>
      <c r="G9" s="608">
        <f t="shared" si="0"/>
        <v>0</v>
      </c>
      <c r="H9" s="608">
        <f>H8</f>
        <v>9039996</v>
      </c>
      <c r="I9" s="608">
        <f t="shared" si="0"/>
        <v>0</v>
      </c>
      <c r="J9" s="608">
        <f t="shared" si="0"/>
        <v>0</v>
      </c>
      <c r="K9" s="608">
        <f t="shared" si="0"/>
        <v>9039996</v>
      </c>
      <c r="L9" s="607"/>
      <c r="M9" s="606">
        <v>0.02</v>
      </c>
      <c r="N9" s="605"/>
    </row>
    <row r="10" spans="1:14" x14ac:dyDescent="0.2">
      <c r="A10" s="598"/>
      <c r="B10" s="597"/>
      <c r="C10" s="597"/>
      <c r="D10" s="595"/>
      <c r="E10" s="595"/>
      <c r="F10" s="595"/>
      <c r="G10" s="595"/>
      <c r="H10" s="595"/>
      <c r="I10" s="595"/>
      <c r="J10" s="595"/>
      <c r="K10" s="595"/>
      <c r="L10" s="595"/>
      <c r="M10" s="595"/>
    </row>
    <row r="11" spans="1:14" x14ac:dyDescent="0.2">
      <c r="A11" s="598" t="s">
        <v>910</v>
      </c>
      <c r="B11" s="597"/>
      <c r="C11" s="597"/>
      <c r="D11" s="595"/>
      <c r="E11" s="595"/>
      <c r="F11" s="595"/>
      <c r="G11" s="595"/>
      <c r="H11" s="595"/>
      <c r="I11" s="595"/>
      <c r="J11" s="595"/>
      <c r="K11" s="595"/>
      <c r="L11" s="595"/>
      <c r="M11" s="595"/>
    </row>
    <row r="12" spans="1:14" x14ac:dyDescent="0.2">
      <c r="A12" s="598"/>
      <c r="B12" s="597"/>
      <c r="C12" s="597"/>
      <c r="D12" s="595"/>
      <c r="E12" s="595"/>
      <c r="F12" s="595"/>
      <c r="G12" s="595"/>
      <c r="H12" s="595"/>
      <c r="I12" s="595"/>
      <c r="J12" s="595"/>
      <c r="K12" s="595"/>
      <c r="L12" s="595"/>
      <c r="M12" s="595"/>
    </row>
    <row r="13" spans="1:14" x14ac:dyDescent="0.2">
      <c r="A13" s="598"/>
      <c r="B13" s="597"/>
      <c r="C13" s="597"/>
      <c r="D13" s="595"/>
      <c r="E13" s="595"/>
      <c r="F13" s="595"/>
      <c r="G13" s="595"/>
      <c r="H13" s="595"/>
      <c r="I13" s="595"/>
      <c r="J13" s="595"/>
      <c r="K13" s="595"/>
      <c r="L13" s="595"/>
      <c r="M13" s="595"/>
    </row>
    <row r="14" spans="1:14" x14ac:dyDescent="0.2">
      <c r="A14" s="629" t="s">
        <v>911</v>
      </c>
      <c r="B14" s="597"/>
      <c r="C14" s="597"/>
      <c r="D14" s="595"/>
      <c r="E14" s="595"/>
      <c r="F14" s="595"/>
      <c r="G14" s="595"/>
      <c r="H14" s="595"/>
      <c r="I14" s="595"/>
      <c r="J14" s="595"/>
      <c r="K14" s="595"/>
      <c r="L14" s="595"/>
      <c r="M14" s="595"/>
    </row>
    <row r="15" spans="1:14" ht="13.5" thickBot="1" x14ac:dyDescent="0.25">
      <c r="A15" s="603"/>
      <c r="B15" s="602"/>
      <c r="C15" s="602"/>
      <c r="E15" s="595"/>
      <c r="F15" s="595"/>
      <c r="G15" s="595"/>
      <c r="H15" s="595"/>
      <c r="I15" s="595"/>
      <c r="J15" s="595"/>
      <c r="K15" s="595"/>
      <c r="L15" s="595"/>
      <c r="M15" s="595"/>
    </row>
    <row r="16" spans="1:14" x14ac:dyDescent="0.2">
      <c r="A16" s="598" t="s">
        <v>912</v>
      </c>
      <c r="B16" s="597"/>
      <c r="C16" s="601">
        <v>130868783</v>
      </c>
      <c r="D16" s="600"/>
      <c r="E16" s="595"/>
      <c r="F16" s="595"/>
      <c r="G16" s="595"/>
      <c r="H16" s="595"/>
      <c r="I16" s="595"/>
      <c r="J16" s="595"/>
      <c r="K16" s="595"/>
      <c r="L16" s="595"/>
      <c r="M16" s="595"/>
    </row>
    <row r="17" spans="1:13" x14ac:dyDescent="0.2">
      <c r="A17" s="598" t="s">
        <v>913</v>
      </c>
      <c r="B17" s="597"/>
      <c r="C17" s="599">
        <v>0.02</v>
      </c>
      <c r="D17" s="599"/>
      <c r="E17" s="595"/>
      <c r="F17" s="595"/>
      <c r="G17" s="595"/>
      <c r="H17" s="595"/>
      <c r="I17" s="595"/>
      <c r="J17" s="595"/>
      <c r="K17" s="595"/>
      <c r="L17" s="595"/>
      <c r="M17" s="595"/>
    </row>
    <row r="18" spans="1:13" x14ac:dyDescent="0.2">
      <c r="A18" s="598" t="s">
        <v>914</v>
      </c>
      <c r="B18" s="597"/>
      <c r="C18" s="597"/>
      <c r="D18" s="596"/>
      <c r="E18" s="595"/>
      <c r="F18" s="595"/>
      <c r="G18" s="595"/>
      <c r="H18" s="595"/>
      <c r="I18" s="595"/>
      <c r="J18" s="595"/>
      <c r="K18" s="595"/>
      <c r="L18" s="595"/>
      <c r="M18" s="595"/>
    </row>
  </sheetData>
  <mergeCells count="4">
    <mergeCell ref="B6:C6"/>
    <mergeCell ref="D6:E6"/>
    <mergeCell ref="F6:G6"/>
    <mergeCell ref="H6:K6"/>
  </mergeCell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C557-C572-40E1-A1DA-50985C4E9920}">
  <sheetPr>
    <tabColor rgb="FF92D050"/>
  </sheetPr>
  <dimension ref="A1:D8"/>
  <sheetViews>
    <sheetView showGridLines="0" workbookViewId="0"/>
  </sheetViews>
  <sheetFormatPr baseColWidth="10" defaultRowHeight="12.75" x14ac:dyDescent="0.2"/>
  <cols>
    <col min="1" max="1" width="50" customWidth="1"/>
  </cols>
  <sheetData>
    <row r="1" spans="1:4" ht="21" x14ac:dyDescent="0.2">
      <c r="A1" s="773" t="s">
        <v>1136</v>
      </c>
    </row>
    <row r="3" spans="1:4" ht="36.75" thickBot="1" x14ac:dyDescent="0.25">
      <c r="A3" s="290" t="s">
        <v>1136</v>
      </c>
      <c r="B3" s="418" t="s">
        <v>1141</v>
      </c>
      <c r="C3" s="418" t="s">
        <v>1142</v>
      </c>
      <c r="D3" s="825" t="s">
        <v>1143</v>
      </c>
    </row>
    <row r="4" spans="1:4" x14ac:dyDescent="0.2">
      <c r="A4" s="103" t="s">
        <v>1137</v>
      </c>
      <c r="B4" s="291">
        <v>44</v>
      </c>
      <c r="C4" s="291">
        <v>79975.914019999997</v>
      </c>
      <c r="D4" s="291">
        <v>6069.0952699999998</v>
      </c>
    </row>
    <row r="5" spans="1:4" ht="24" x14ac:dyDescent="0.2">
      <c r="A5" s="640" t="s">
        <v>1138</v>
      </c>
      <c r="B5" s="291">
        <v>7</v>
      </c>
      <c r="C5" s="291">
        <v>9480.9262400000007</v>
      </c>
      <c r="D5" s="291">
        <v>411.96168</v>
      </c>
    </row>
    <row r="6" spans="1:4" x14ac:dyDescent="0.2">
      <c r="A6" s="640" t="s">
        <v>1139</v>
      </c>
      <c r="B6" s="638">
        <v>5</v>
      </c>
      <c r="C6" s="291">
        <v>4767.3045700000002</v>
      </c>
      <c r="D6" s="291">
        <v>259.78354999999999</v>
      </c>
    </row>
    <row r="7" spans="1:4" x14ac:dyDescent="0.2">
      <c r="A7" s="292" t="s">
        <v>1140</v>
      </c>
      <c r="B7" s="294">
        <v>1</v>
      </c>
      <c r="C7" s="294">
        <v>812.62666000000002</v>
      </c>
      <c r="D7" s="294">
        <v>94.47345</v>
      </c>
    </row>
    <row r="8" spans="1:4" x14ac:dyDescent="0.2">
      <c r="A8" s="823" t="s">
        <v>10</v>
      </c>
      <c r="B8" s="824">
        <f>SUM(B4:B7)</f>
        <v>57</v>
      </c>
      <c r="C8" s="824">
        <f>SUM(C4:C7)</f>
        <v>95036.771489999999</v>
      </c>
      <c r="D8" s="824">
        <f>SUM(D4:D7)</f>
        <v>6835.3139500000007</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G18"/>
  <sheetViews>
    <sheetView zoomScaleNormal="100" workbookViewId="0"/>
  </sheetViews>
  <sheetFormatPr baseColWidth="10" defaultColWidth="11" defaultRowHeight="12" x14ac:dyDescent="0.2"/>
  <cols>
    <col min="1" max="1" width="26" style="17" customWidth="1"/>
    <col min="2" max="2" width="11.25" style="336" customWidth="1"/>
    <col min="3" max="3" width="11.25" style="17" customWidth="1"/>
    <col min="4" max="4" width="11.25" style="336" customWidth="1"/>
    <col min="5" max="5" width="11.25" style="17" customWidth="1"/>
    <col min="6" max="6" width="16.375" style="17" customWidth="1"/>
    <col min="7" max="16384" width="11" style="17"/>
  </cols>
  <sheetData>
    <row r="1" spans="1:7" ht="21" x14ac:dyDescent="0.35">
      <c r="A1" s="771" t="s">
        <v>728</v>
      </c>
      <c r="B1" s="88"/>
    </row>
    <row r="3" spans="1:7" x14ac:dyDescent="0.2">
      <c r="A3" s="15"/>
      <c r="B3" s="110" t="s">
        <v>3</v>
      </c>
      <c r="C3" s="110" t="s">
        <v>4</v>
      </c>
      <c r="D3" s="111" t="s">
        <v>5</v>
      </c>
      <c r="E3" s="111" t="s">
        <v>6</v>
      </c>
      <c r="F3" s="15"/>
      <c r="G3" s="15"/>
    </row>
    <row r="4" spans="1:7" ht="12.75" thickBot="1" x14ac:dyDescent="0.25">
      <c r="A4" s="377" t="s">
        <v>7</v>
      </c>
      <c r="B4" s="402" t="s">
        <v>1013</v>
      </c>
      <c r="C4" s="402" t="s">
        <v>1013</v>
      </c>
      <c r="D4" s="403" t="s">
        <v>947</v>
      </c>
      <c r="E4" s="403" t="s">
        <v>947</v>
      </c>
      <c r="F4" s="73"/>
    </row>
    <row r="5" spans="1:7" s="336" customFormat="1" x14ac:dyDescent="0.2">
      <c r="A5" s="103" t="s">
        <v>8</v>
      </c>
      <c r="B5" s="362">
        <v>0.19500000000000001</v>
      </c>
      <c r="C5" s="298">
        <v>1665</v>
      </c>
      <c r="D5" s="362">
        <v>0.19500000000000001</v>
      </c>
      <c r="E5" s="298">
        <v>1677</v>
      </c>
      <c r="F5" s="73"/>
    </row>
    <row r="6" spans="1:7" s="282" customFormat="1" x14ac:dyDescent="0.2">
      <c r="A6" s="426" t="s">
        <v>9</v>
      </c>
      <c r="B6" s="363">
        <v>0.15140000000000001</v>
      </c>
      <c r="C6" s="85">
        <v>192</v>
      </c>
      <c r="D6" s="363">
        <v>0.15140000000000001</v>
      </c>
      <c r="E6" s="85">
        <v>191</v>
      </c>
      <c r="F6" s="95"/>
      <c r="G6" s="112"/>
    </row>
    <row r="7" spans="1:7" s="336" customFormat="1" x14ac:dyDescent="0.2">
      <c r="A7" s="426" t="s">
        <v>948</v>
      </c>
      <c r="B7" s="363">
        <v>0.19800000000000001</v>
      </c>
      <c r="C7" s="85">
        <v>130</v>
      </c>
      <c r="D7" s="363">
        <v>0.19700000000000001</v>
      </c>
      <c r="E7" s="85">
        <v>63</v>
      </c>
      <c r="F7" s="95"/>
      <c r="G7" s="642"/>
    </row>
    <row r="8" spans="1:7" s="336" customFormat="1" x14ac:dyDescent="0.2">
      <c r="A8" s="426" t="s">
        <v>949</v>
      </c>
      <c r="B8" s="363"/>
      <c r="C8" s="85">
        <v>77</v>
      </c>
      <c r="D8" s="363"/>
      <c r="E8" s="85">
        <v>60</v>
      </c>
      <c r="F8" s="95"/>
      <c r="G8" s="642"/>
    </row>
    <row r="9" spans="1:7" x14ac:dyDescent="0.2">
      <c r="A9" s="426" t="s">
        <v>950</v>
      </c>
      <c r="B9" s="426"/>
      <c r="C9" s="636">
        <v>85</v>
      </c>
      <c r="D9" s="426"/>
      <c r="E9" s="636">
        <v>102</v>
      </c>
      <c r="F9" s="95"/>
      <c r="G9" s="112"/>
    </row>
    <row r="10" spans="1:7" x14ac:dyDescent="0.2">
      <c r="A10" s="113" t="s">
        <v>10</v>
      </c>
      <c r="B10" s="113"/>
      <c r="C10" s="98">
        <f>SUM(C5:C9)</f>
        <v>2149</v>
      </c>
      <c r="D10" s="98"/>
      <c r="E10" s="341">
        <f>SUM(E5:E9)</f>
        <v>2093</v>
      </c>
      <c r="F10" s="73"/>
      <c r="G10" s="112"/>
    </row>
    <row r="12" spans="1:7" x14ac:dyDescent="0.2">
      <c r="A12" s="487" t="s">
        <v>748</v>
      </c>
    </row>
    <row r="13" spans="1:7" x14ac:dyDescent="0.2">
      <c r="A13" s="487" t="s">
        <v>749</v>
      </c>
    </row>
    <row r="14" spans="1:7" x14ac:dyDescent="0.2">
      <c r="A14" s="487" t="s">
        <v>729</v>
      </c>
    </row>
    <row r="15" spans="1:7" x14ac:dyDescent="0.2">
      <c r="A15" s="487" t="s">
        <v>750</v>
      </c>
    </row>
    <row r="17" spans="1:1" x14ac:dyDescent="0.2">
      <c r="A17" s="336"/>
    </row>
    <row r="18" spans="1:1" x14ac:dyDescent="0.2">
      <c r="A18" s="336"/>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2">
    <tabColor rgb="FF92D050"/>
    <pageSetUpPr fitToPage="1"/>
  </sheetPr>
  <dimension ref="A1:Q146"/>
  <sheetViews>
    <sheetView showGridLines="0" zoomScaleNormal="100" workbookViewId="0"/>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3" ht="21" x14ac:dyDescent="0.35">
      <c r="A1" s="771" t="s">
        <v>1125</v>
      </c>
    </row>
    <row r="2" spans="1:3" s="336" customFormat="1" x14ac:dyDescent="0.2">
      <c r="A2" s="488" t="s">
        <v>730</v>
      </c>
    </row>
    <row r="3" spans="1:3" s="336" customFormat="1" x14ac:dyDescent="0.2">
      <c r="A3" s="488"/>
    </row>
    <row r="4" spans="1:3" s="336" customFormat="1" x14ac:dyDescent="0.2">
      <c r="A4" s="558" t="s">
        <v>1014</v>
      </c>
    </row>
    <row r="5" spans="1:3" s="336" customFormat="1" x14ac:dyDescent="0.2">
      <c r="A5" s="554" t="s">
        <v>951</v>
      </c>
    </row>
    <row r="6" spans="1:3" s="336" customFormat="1" x14ac:dyDescent="0.2">
      <c r="A6" s="554" t="s">
        <v>952</v>
      </c>
    </row>
    <row r="9" spans="1:3" ht="12.75" thickBot="1" x14ac:dyDescent="0.25">
      <c r="A9" s="1" t="s">
        <v>11</v>
      </c>
      <c r="B9" s="404">
        <v>43465</v>
      </c>
      <c r="C9" s="405">
        <v>43100</v>
      </c>
    </row>
    <row r="10" spans="1:3" x14ac:dyDescent="0.2">
      <c r="A10" s="2" t="s">
        <v>12</v>
      </c>
      <c r="B10" s="3">
        <v>6394</v>
      </c>
      <c r="C10" s="4">
        <v>6394</v>
      </c>
    </row>
    <row r="11" spans="1:3" x14ac:dyDescent="0.2">
      <c r="A11" s="2" t="s">
        <v>13</v>
      </c>
      <c r="B11" s="3">
        <v>1587</v>
      </c>
      <c r="C11" s="4">
        <v>1587</v>
      </c>
    </row>
    <row r="12" spans="1:3" x14ac:dyDescent="0.2">
      <c r="A12" s="2" t="s">
        <v>14</v>
      </c>
      <c r="B12" s="3">
        <v>1151</v>
      </c>
      <c r="C12" s="4">
        <v>1087</v>
      </c>
    </row>
    <row r="13" spans="1:3" x14ac:dyDescent="0.2">
      <c r="A13" s="2" t="s">
        <v>15</v>
      </c>
      <c r="B13" s="3">
        <v>60</v>
      </c>
      <c r="C13" s="4">
        <v>43</v>
      </c>
    </row>
    <row r="14" spans="1:3" s="336" customFormat="1" x14ac:dyDescent="0.2">
      <c r="A14" s="2" t="s">
        <v>924</v>
      </c>
      <c r="B14" s="3">
        <v>550</v>
      </c>
      <c r="C14" s="4">
        <v>150</v>
      </c>
    </row>
    <row r="15" spans="1:3" s="336" customFormat="1" x14ac:dyDescent="0.2">
      <c r="A15" s="5" t="s">
        <v>16</v>
      </c>
      <c r="B15" s="3">
        <v>11843</v>
      </c>
      <c r="C15" s="4">
        <v>10628</v>
      </c>
    </row>
    <row r="16" spans="1:3" x14ac:dyDescent="0.2">
      <c r="A16" s="6" t="s">
        <v>17</v>
      </c>
      <c r="B16" s="7">
        <f>SUM(B10:B15)</f>
        <v>21585</v>
      </c>
      <c r="C16" s="8">
        <f>SUM(C10:C15)</f>
        <v>19889</v>
      </c>
    </row>
    <row r="17" spans="1:5" x14ac:dyDescent="0.2">
      <c r="A17" s="2"/>
      <c r="B17" s="3"/>
      <c r="C17" s="4"/>
    </row>
    <row r="18" spans="1:5" x14ac:dyDescent="0.2">
      <c r="A18" s="9" t="s">
        <v>18</v>
      </c>
      <c r="B18" s="3"/>
      <c r="C18" s="4"/>
      <c r="E18" s="9"/>
    </row>
    <row r="19" spans="1:5" x14ac:dyDescent="0.2">
      <c r="A19" s="2" t="s">
        <v>19</v>
      </c>
      <c r="B19" s="3">
        <v>-114</v>
      </c>
      <c r="C19" s="4">
        <v>-116</v>
      </c>
      <c r="E19" s="2"/>
    </row>
    <row r="20" spans="1:5" x14ac:dyDescent="0.2">
      <c r="A20" s="2" t="s">
        <v>20</v>
      </c>
      <c r="B20" s="3">
        <v>-1151</v>
      </c>
      <c r="C20" s="4">
        <v>-1087</v>
      </c>
      <c r="E20" s="2"/>
    </row>
    <row r="21" spans="1:5" x14ac:dyDescent="0.2">
      <c r="A21" s="406" t="s">
        <v>760</v>
      </c>
      <c r="B21" s="3">
        <v>-334</v>
      </c>
      <c r="C21" s="4">
        <v>-337</v>
      </c>
      <c r="E21" s="2"/>
    </row>
    <row r="22" spans="1:5" s="336" customFormat="1" x14ac:dyDescent="0.2">
      <c r="A22" s="336" t="s">
        <v>925</v>
      </c>
      <c r="B22" s="3">
        <v>-550</v>
      </c>
      <c r="C22" s="4">
        <v>-150</v>
      </c>
      <c r="E22" s="2"/>
    </row>
    <row r="23" spans="1:5" s="336" customFormat="1" x14ac:dyDescent="0.2">
      <c r="A23" s="2" t="s">
        <v>1001</v>
      </c>
      <c r="B23" s="3">
        <v>0</v>
      </c>
      <c r="C23" s="4">
        <v>-72</v>
      </c>
      <c r="E23" s="2"/>
    </row>
    <row r="24" spans="1:5" s="336" customFormat="1" x14ac:dyDescent="0.2">
      <c r="A24" s="2" t="s">
        <v>1002</v>
      </c>
      <c r="B24" s="3">
        <v>-129</v>
      </c>
      <c r="C24" s="4">
        <v>0</v>
      </c>
      <c r="E24" s="2"/>
    </row>
    <row r="25" spans="1:5" s="336" customFormat="1" x14ac:dyDescent="0.2">
      <c r="A25" s="138" t="s">
        <v>21</v>
      </c>
      <c r="B25" s="3">
        <v>-39</v>
      </c>
      <c r="C25" s="4">
        <v>-38</v>
      </c>
      <c r="E25" s="2"/>
    </row>
    <row r="26" spans="1:5" s="277" customFormat="1" x14ac:dyDescent="0.2">
      <c r="A26" s="6" t="s">
        <v>22</v>
      </c>
      <c r="B26" s="544">
        <f>SUM(B16:B25)</f>
        <v>19268</v>
      </c>
      <c r="C26" s="545">
        <f>SUM(C16:C25)</f>
        <v>18089</v>
      </c>
    </row>
    <row r="27" spans="1:5" ht="12" customHeight="1" x14ac:dyDescent="0.2">
      <c r="A27" s="5" t="s">
        <v>926</v>
      </c>
      <c r="B27" s="3">
        <v>677</v>
      </c>
      <c r="C27" s="4">
        <v>392</v>
      </c>
      <c r="E27" s="2"/>
    </row>
    <row r="28" spans="1:5" s="336" customFormat="1" ht="14.25" customHeight="1" x14ac:dyDescent="0.2">
      <c r="A28" s="5" t="s">
        <v>23</v>
      </c>
      <c r="B28" s="3">
        <v>798</v>
      </c>
      <c r="C28" s="4">
        <v>797</v>
      </c>
      <c r="E28" s="2"/>
    </row>
    <row r="29" spans="1:5" x14ac:dyDescent="0.2">
      <c r="A29" s="6" t="s">
        <v>24</v>
      </c>
      <c r="B29" s="7">
        <f>B26+B27+B28</f>
        <v>20743</v>
      </c>
      <c r="C29" s="8">
        <f>C26+C27+C28</f>
        <v>19278</v>
      </c>
      <c r="E29" s="2"/>
    </row>
    <row r="30" spans="1:5" x14ac:dyDescent="0.2">
      <c r="A30" s="2"/>
      <c r="B30" s="3"/>
      <c r="C30" s="4"/>
    </row>
    <row r="31" spans="1:5" x14ac:dyDescent="0.2">
      <c r="A31" s="9" t="s">
        <v>25</v>
      </c>
      <c r="B31" s="3"/>
      <c r="C31" s="4"/>
    </row>
    <row r="32" spans="1:5" x14ac:dyDescent="0.2">
      <c r="A32" s="2" t="s">
        <v>26</v>
      </c>
      <c r="B32" s="3">
        <v>2338</v>
      </c>
      <c r="C32" s="4">
        <v>2254</v>
      </c>
    </row>
    <row r="33" spans="1:3" s="336" customFormat="1" x14ac:dyDescent="0.2">
      <c r="A33" s="2" t="s">
        <v>27</v>
      </c>
      <c r="B33" s="3">
        <v>-43</v>
      </c>
      <c r="C33" s="4">
        <v>-43</v>
      </c>
    </row>
    <row r="34" spans="1:3" x14ac:dyDescent="0.2">
      <c r="A34" s="6" t="s">
        <v>28</v>
      </c>
      <c r="B34" s="7">
        <f>SUM(B32:B33)</f>
        <v>2295</v>
      </c>
      <c r="C34" s="8">
        <f>SUM(C32:C33)</f>
        <v>2211</v>
      </c>
    </row>
    <row r="35" spans="1:3" x14ac:dyDescent="0.2">
      <c r="A35" s="5"/>
      <c r="B35" s="3"/>
      <c r="C35" s="4"/>
    </row>
    <row r="36" spans="1:3" x14ac:dyDescent="0.2">
      <c r="A36" s="6" t="s">
        <v>29</v>
      </c>
      <c r="B36" s="7">
        <f>+B34+B29</f>
        <v>23038</v>
      </c>
      <c r="C36" s="8">
        <f>+C34+C29</f>
        <v>21489</v>
      </c>
    </row>
    <row r="37" spans="1:3" ht="14.25" x14ac:dyDescent="0.2">
      <c r="A37" s="10" t="s">
        <v>30</v>
      </c>
      <c r="B37" s="11"/>
      <c r="C37" s="12"/>
    </row>
    <row r="38" spans="1:3" x14ac:dyDescent="0.2">
      <c r="A38" s="13"/>
      <c r="B38" s="14"/>
      <c r="C38" s="15"/>
    </row>
    <row r="39" spans="1:3" ht="12.75" thickBot="1" x14ac:dyDescent="0.25">
      <c r="A39" s="16" t="s">
        <v>31</v>
      </c>
      <c r="B39" s="404">
        <v>43465</v>
      </c>
      <c r="C39" s="405">
        <v>43100</v>
      </c>
    </row>
    <row r="40" spans="1:3" x14ac:dyDescent="0.2">
      <c r="A40" s="487" t="s">
        <v>802</v>
      </c>
      <c r="B40" s="332">
        <v>113128</v>
      </c>
      <c r="C40" s="18">
        <v>103088</v>
      </c>
    </row>
    <row r="41" spans="1:3" s="336" customFormat="1" x14ac:dyDescent="0.2">
      <c r="A41" s="336" t="s">
        <v>32</v>
      </c>
      <c r="B41" s="332">
        <v>891</v>
      </c>
      <c r="C41" s="18">
        <v>933</v>
      </c>
    </row>
    <row r="42" spans="1:3" x14ac:dyDescent="0.2">
      <c r="A42" s="336" t="s">
        <v>33</v>
      </c>
      <c r="B42" s="332">
        <v>7902</v>
      </c>
      <c r="C42" s="18">
        <v>7430</v>
      </c>
    </row>
    <row r="43" spans="1:3" x14ac:dyDescent="0.2">
      <c r="A43" s="20" t="s">
        <v>34</v>
      </c>
      <c r="B43" s="21">
        <v>8948</v>
      </c>
      <c r="C43" s="278">
        <v>8709</v>
      </c>
    </row>
    <row r="44" spans="1:3" x14ac:dyDescent="0.2">
      <c r="A44" s="23" t="s">
        <v>35</v>
      </c>
      <c r="B44" s="24">
        <f>B40+B41+B42+B43</f>
        <v>130869</v>
      </c>
      <c r="C44" s="279">
        <f>C40+C41+C42+C43</f>
        <v>120160</v>
      </c>
    </row>
    <row r="45" spans="1:3" x14ac:dyDescent="0.2">
      <c r="A45" s="25"/>
      <c r="B45" s="26"/>
      <c r="C45" s="27"/>
    </row>
    <row r="46" spans="1:3" s="336" customFormat="1" x14ac:dyDescent="0.2">
      <c r="A46" s="364" t="s">
        <v>36</v>
      </c>
      <c r="B46" s="332">
        <f>B44*4.5/100</f>
        <v>5889.1049999999996</v>
      </c>
      <c r="C46" s="18">
        <f>C44*4.5/100</f>
        <v>5407.2</v>
      </c>
    </row>
    <row r="47" spans="1:3" s="336" customFormat="1" x14ac:dyDescent="0.2">
      <c r="A47" s="364" t="s">
        <v>37</v>
      </c>
      <c r="B47" s="332"/>
      <c r="C47" s="18"/>
    </row>
    <row r="48" spans="1:3" s="336" customFormat="1" x14ac:dyDescent="0.2">
      <c r="A48" s="364" t="s">
        <v>751</v>
      </c>
      <c r="B48" s="332">
        <f>B44*2.5/100</f>
        <v>3271.7249999999999</v>
      </c>
      <c r="C48" s="18">
        <f>C44*2.5/100</f>
        <v>3004</v>
      </c>
    </row>
    <row r="49" spans="1:17" s="336" customFormat="1" x14ac:dyDescent="0.2">
      <c r="A49" s="364" t="s">
        <v>38</v>
      </c>
      <c r="B49" s="332">
        <f>B44*3/100</f>
        <v>3926.07</v>
      </c>
      <c r="C49" s="18">
        <f>C44*3/100</f>
        <v>3604.8</v>
      </c>
    </row>
    <row r="50" spans="1:17" s="336" customFormat="1" x14ac:dyDescent="0.2">
      <c r="A50" s="364" t="s">
        <v>996</v>
      </c>
      <c r="B50" s="332">
        <f>B44*2/100</f>
        <v>2617.38</v>
      </c>
      <c r="C50" s="18">
        <f>C44*2/100</f>
        <v>2403.1999999999998</v>
      </c>
    </row>
    <row r="51" spans="1:17" s="336" customFormat="1" x14ac:dyDescent="0.2">
      <c r="A51" s="364" t="s">
        <v>39</v>
      </c>
      <c r="B51" s="332">
        <f>SUM(B48:B50)</f>
        <v>9815.1749999999993</v>
      </c>
      <c r="C51" s="18">
        <f>SUM(C48:C50)</f>
        <v>9012</v>
      </c>
    </row>
    <row r="52" spans="1:17" s="336" customFormat="1" x14ac:dyDescent="0.2">
      <c r="A52" s="364" t="s">
        <v>40</v>
      </c>
      <c r="B52" s="332">
        <f>B26-B46-B51</f>
        <v>3563.7200000000012</v>
      </c>
      <c r="C52" s="18">
        <f>C26-C46-C51</f>
        <v>3669.7999999999993</v>
      </c>
    </row>
    <row r="53" spans="1:17" s="336" customFormat="1" x14ac:dyDescent="0.2">
      <c r="A53" s="25"/>
      <c r="B53" s="26"/>
      <c r="C53" s="27"/>
    </row>
    <row r="54" spans="1:17" x14ac:dyDescent="0.2">
      <c r="A54" s="9" t="s">
        <v>41</v>
      </c>
      <c r="B54" s="28">
        <v>0.17599999999999999</v>
      </c>
      <c r="C54" s="29">
        <v>0.17879999999999999</v>
      </c>
    </row>
    <row r="55" spans="1:17" x14ac:dyDescent="0.2">
      <c r="A55" s="2" t="s">
        <v>42</v>
      </c>
      <c r="B55" s="28">
        <v>0.1585</v>
      </c>
      <c r="C55" s="29">
        <v>0.16039999999999999</v>
      </c>
    </row>
    <row r="56" spans="1:17" x14ac:dyDescent="0.2">
      <c r="A56" s="2" t="s">
        <v>43</v>
      </c>
      <c r="B56" s="28">
        <v>1.7500000000000002E-2</v>
      </c>
      <c r="C56" s="29">
        <v>1.84E-2</v>
      </c>
    </row>
    <row r="57" spans="1:17" x14ac:dyDescent="0.2">
      <c r="A57" s="407" t="s">
        <v>44</v>
      </c>
      <c r="B57" s="28">
        <v>0.1472</v>
      </c>
      <c r="C57" s="29">
        <v>0.15049999999999999</v>
      </c>
    </row>
    <row r="58" spans="1:17" x14ac:dyDescent="0.2">
      <c r="A58" s="15" t="s">
        <v>821</v>
      </c>
      <c r="B58" s="28">
        <v>7.6799999999999993E-2</v>
      </c>
      <c r="C58" s="631">
        <v>7.3700000000000002E-2</v>
      </c>
    </row>
    <row r="59" spans="1:17" s="30" customFormat="1" x14ac:dyDescent="0.2">
      <c r="A59" s="345"/>
      <c r="B59" s="345"/>
      <c r="C59" s="345"/>
      <c r="L59" s="17"/>
      <c r="M59" s="17"/>
      <c r="N59" s="17"/>
      <c r="O59" s="17"/>
      <c r="P59" s="17"/>
      <c r="Q59" s="17"/>
    </row>
    <row r="60" spans="1:17" s="30" customFormat="1" x14ac:dyDescent="0.2">
      <c r="L60" s="17"/>
      <c r="M60" s="17"/>
      <c r="N60" s="17"/>
      <c r="O60" s="17"/>
      <c r="P60" s="17"/>
      <c r="Q60" s="17"/>
    </row>
    <row r="61" spans="1:17" s="30" customFormat="1" x14ac:dyDescent="0.2">
      <c r="L61" s="17"/>
      <c r="M61" s="17"/>
      <c r="N61" s="17"/>
      <c r="O61" s="17"/>
      <c r="P61" s="17"/>
      <c r="Q61" s="17"/>
    </row>
    <row r="62" spans="1:17" x14ac:dyDescent="0.2">
      <c r="C62" s="31"/>
      <c r="D62" s="31"/>
      <c r="E62" s="31"/>
      <c r="F62" s="31"/>
    </row>
    <row r="63" spans="1:17" x14ac:dyDescent="0.2">
      <c r="A63" s="32"/>
      <c r="B63" s="33"/>
      <c r="C63" s="33"/>
      <c r="D63" s="34"/>
      <c r="E63" s="34"/>
      <c r="F63" s="34"/>
      <c r="G63" s="15"/>
      <c r="H63" s="15"/>
      <c r="I63" s="15"/>
    </row>
    <row r="64" spans="1:17" x14ac:dyDescent="0.2">
      <c r="A64" s="15"/>
      <c r="B64" s="15"/>
      <c r="C64" s="33"/>
      <c r="D64" s="35"/>
      <c r="E64" s="35"/>
      <c r="F64" s="33"/>
      <c r="G64" s="15"/>
      <c r="H64" s="15"/>
      <c r="I64" s="15"/>
    </row>
    <row r="65" spans="1:9" x14ac:dyDescent="0.2">
      <c r="A65" s="36"/>
      <c r="B65" s="36"/>
      <c r="C65" s="37"/>
      <c r="D65" s="35"/>
      <c r="E65" s="35"/>
      <c r="F65" s="36"/>
      <c r="G65" s="36"/>
      <c r="H65" s="15"/>
      <c r="I65" s="15"/>
    </row>
    <row r="66" spans="1:9" x14ac:dyDescent="0.2">
      <c r="A66" s="38"/>
      <c r="B66" s="39"/>
      <c r="C66" s="35"/>
      <c r="D66" s="35"/>
      <c r="E66" s="35"/>
      <c r="F66" s="40"/>
      <c r="G66" s="40"/>
      <c r="H66" s="15"/>
      <c r="I66" s="15"/>
    </row>
    <row r="67" spans="1:9" x14ac:dyDescent="0.2">
      <c r="A67" s="40"/>
      <c r="B67" s="39"/>
      <c r="C67" s="35"/>
      <c r="D67" s="35"/>
      <c r="E67" s="35"/>
      <c r="F67" s="40"/>
      <c r="G67" s="41"/>
      <c r="H67" s="15"/>
      <c r="I67" s="15"/>
    </row>
    <row r="68" spans="1:9" x14ac:dyDescent="0.2">
      <c r="A68" s="42"/>
      <c r="B68" s="43"/>
      <c r="C68" s="44"/>
      <c r="D68" s="44"/>
      <c r="E68" s="44"/>
      <c r="F68" s="45"/>
      <c r="G68" s="46"/>
      <c r="H68" s="15"/>
      <c r="I68" s="15"/>
    </row>
    <row r="69" spans="1:9" x14ac:dyDescent="0.2">
      <c r="A69" s="47"/>
      <c r="B69" s="43"/>
      <c r="C69" s="44"/>
      <c r="D69" s="44"/>
      <c r="E69" s="44"/>
      <c r="F69" s="48"/>
      <c r="G69" s="48"/>
      <c r="H69" s="15"/>
      <c r="I69" s="15"/>
    </row>
    <row r="70" spans="1:9" x14ac:dyDescent="0.2">
      <c r="A70" s="47"/>
      <c r="B70" s="43"/>
      <c r="C70" s="44"/>
      <c r="D70" s="44"/>
      <c r="E70" s="44"/>
      <c r="F70" s="48"/>
      <c r="G70" s="48"/>
      <c r="H70" s="15"/>
      <c r="I70" s="15"/>
    </row>
    <row r="71" spans="1:9" x14ac:dyDescent="0.2">
      <c r="A71" s="47"/>
      <c r="B71" s="43"/>
      <c r="C71" s="44"/>
      <c r="D71" s="44"/>
      <c r="E71" s="44"/>
      <c r="F71" s="48"/>
      <c r="G71" s="48"/>
      <c r="H71" s="15"/>
      <c r="I71" s="15"/>
    </row>
    <row r="72" spans="1:9" x14ac:dyDescent="0.2">
      <c r="A72" s="49"/>
      <c r="B72" s="43"/>
      <c r="C72" s="44"/>
      <c r="D72" s="44"/>
      <c r="E72" s="44"/>
      <c r="F72" s="50"/>
      <c r="G72" s="46"/>
      <c r="H72" s="15"/>
      <c r="I72" s="15"/>
    </row>
    <row r="73" spans="1:9" x14ac:dyDescent="0.2">
      <c r="A73" s="51"/>
      <c r="B73" s="52"/>
      <c r="C73" s="53"/>
      <c r="D73" s="53"/>
      <c r="E73" s="53"/>
      <c r="F73" s="54"/>
      <c r="G73" s="54"/>
      <c r="H73" s="15"/>
      <c r="I73" s="15"/>
    </row>
    <row r="74" spans="1:9" x14ac:dyDescent="0.2">
      <c r="A74" s="55"/>
      <c r="B74" s="43"/>
      <c r="C74" s="53"/>
      <c r="D74" s="53"/>
      <c r="E74" s="53"/>
      <c r="F74" s="45"/>
      <c r="G74" s="46"/>
      <c r="H74" s="15"/>
      <c r="I74" s="15"/>
    </row>
    <row r="75" spans="1:9" x14ac:dyDescent="0.2">
      <c r="A75" s="56"/>
      <c r="B75" s="36"/>
      <c r="C75" s="53"/>
      <c r="D75" s="53"/>
      <c r="E75" s="53"/>
      <c r="F75" s="45"/>
      <c r="G75" s="46"/>
      <c r="H75" s="15"/>
      <c r="I75" s="15"/>
    </row>
    <row r="76" spans="1:9" x14ac:dyDescent="0.2">
      <c r="A76" s="47"/>
      <c r="B76" s="43"/>
      <c r="C76" s="53"/>
      <c r="D76" s="53"/>
      <c r="E76" s="53"/>
      <c r="F76" s="48"/>
      <c r="G76" s="48"/>
      <c r="H76" s="15"/>
      <c r="I76" s="15"/>
    </row>
    <row r="77" spans="1:9" x14ac:dyDescent="0.2">
      <c r="A77" s="47"/>
      <c r="B77" s="43"/>
      <c r="C77" s="53"/>
      <c r="D77" s="53"/>
      <c r="E77" s="53"/>
      <c r="F77" s="48"/>
      <c r="G77" s="48"/>
      <c r="H77" s="15"/>
      <c r="I77" s="15"/>
    </row>
    <row r="78" spans="1:9" x14ac:dyDescent="0.2">
      <c r="A78" s="47"/>
      <c r="B78" s="43"/>
      <c r="C78" s="53"/>
      <c r="D78" s="53"/>
      <c r="E78" s="53"/>
      <c r="F78" s="48"/>
      <c r="G78" s="48"/>
      <c r="H78" s="15"/>
      <c r="I78" s="15"/>
    </row>
    <row r="79" spans="1:9" x14ac:dyDescent="0.2">
      <c r="A79" s="51"/>
      <c r="B79" s="52"/>
      <c r="C79" s="57"/>
      <c r="D79" s="57"/>
      <c r="E79" s="57"/>
      <c r="F79" s="54"/>
      <c r="G79" s="54"/>
      <c r="H79" s="15"/>
      <c r="I79" s="15"/>
    </row>
    <row r="80" spans="1:9" ht="14.25" x14ac:dyDescent="0.2">
      <c r="A80" s="58"/>
      <c r="B80" s="10"/>
      <c r="C80" s="53"/>
      <c r="D80" s="53"/>
      <c r="E80" s="53"/>
      <c r="F80" s="59"/>
      <c r="G80" s="60"/>
      <c r="H80" s="15"/>
      <c r="I80" s="15"/>
    </row>
    <row r="81" spans="1:12" ht="14.25" x14ac:dyDescent="0.2">
      <c r="A81" s="56"/>
      <c r="B81" s="61"/>
      <c r="C81" s="10"/>
      <c r="D81" s="10"/>
      <c r="E81" s="10"/>
      <c r="F81" s="62"/>
      <c r="G81" s="63"/>
      <c r="H81" s="15"/>
      <c r="I81" s="15"/>
    </row>
    <row r="82" spans="1:12" x14ac:dyDescent="0.2">
      <c r="A82" s="47"/>
      <c r="B82" s="64"/>
      <c r="C82" s="64"/>
      <c r="D82" s="64"/>
      <c r="E82" s="64"/>
      <c r="F82" s="48"/>
      <c r="G82" s="48"/>
      <c r="H82" s="15"/>
      <c r="I82" s="15"/>
    </row>
    <row r="83" spans="1:12" x14ac:dyDescent="0.2">
      <c r="A83" s="47"/>
      <c r="B83" s="43"/>
      <c r="C83" s="64"/>
      <c r="D83" s="64"/>
      <c r="E83" s="64"/>
      <c r="F83" s="48"/>
      <c r="G83" s="48"/>
      <c r="H83" s="15"/>
      <c r="I83" s="15"/>
    </row>
    <row r="84" spans="1:12" x14ac:dyDescent="0.2">
      <c r="A84" s="47"/>
      <c r="B84" s="43"/>
      <c r="C84" s="64"/>
      <c r="D84" s="64"/>
      <c r="E84" s="64"/>
      <c r="F84" s="48"/>
      <c r="G84" s="48"/>
      <c r="H84" s="15"/>
      <c r="I84" s="15"/>
    </row>
    <row r="85" spans="1:12" x14ac:dyDescent="0.2">
      <c r="A85" s="47"/>
      <c r="B85" s="43"/>
      <c r="C85" s="64"/>
      <c r="D85" s="64"/>
      <c r="E85" s="64"/>
      <c r="F85" s="48"/>
      <c r="G85" s="46"/>
      <c r="H85" s="15"/>
      <c r="I85" s="15"/>
    </row>
    <row r="86" spans="1:12" x14ac:dyDescent="0.2">
      <c r="A86" s="51"/>
      <c r="B86" s="65"/>
      <c r="C86" s="64"/>
      <c r="D86" s="64"/>
      <c r="E86" s="64"/>
      <c r="F86" s="54"/>
      <c r="G86" s="54"/>
      <c r="H86" s="15"/>
      <c r="I86" s="15"/>
    </row>
    <row r="87" spans="1:12" x14ac:dyDescent="0.2">
      <c r="A87" s="55"/>
      <c r="B87" s="43"/>
      <c r="C87" s="43"/>
      <c r="D87" s="43"/>
      <c r="E87" s="43"/>
      <c r="F87" s="52"/>
      <c r="G87" s="43"/>
      <c r="H87" s="15"/>
      <c r="I87" s="15"/>
    </row>
    <row r="88" spans="1:12" x14ac:dyDescent="0.2">
      <c r="A88" s="55"/>
      <c r="B88" s="43"/>
      <c r="C88" s="43"/>
      <c r="D88" s="43"/>
      <c r="E88" s="43"/>
      <c r="F88" s="48"/>
      <c r="G88" s="48"/>
      <c r="H88" s="15"/>
      <c r="I88" s="15"/>
    </row>
    <row r="89" spans="1:12" x14ac:dyDescent="0.2">
      <c r="A89" s="51"/>
      <c r="B89" s="52"/>
      <c r="C89" s="57"/>
      <c r="D89" s="57"/>
      <c r="E89" s="57"/>
      <c r="F89" s="54"/>
      <c r="G89" s="54"/>
      <c r="H89" s="15"/>
      <c r="I89" s="15"/>
    </row>
    <row r="90" spans="1:12" x14ac:dyDescent="0.2">
      <c r="A90" s="15"/>
      <c r="B90" s="15"/>
      <c r="C90" s="15"/>
      <c r="D90" s="15"/>
      <c r="E90" s="15"/>
      <c r="F90" s="15"/>
      <c r="G90" s="15"/>
      <c r="H90" s="15"/>
      <c r="I90" s="15"/>
    </row>
    <row r="91" spans="1:12" x14ac:dyDescent="0.2">
      <c r="A91" s="15"/>
      <c r="B91" s="15"/>
      <c r="C91" s="15"/>
      <c r="D91" s="15"/>
      <c r="E91" s="15"/>
      <c r="F91" s="15"/>
      <c r="G91" s="15"/>
      <c r="H91" s="15"/>
      <c r="I91" s="15"/>
    </row>
    <row r="92" spans="1:12" x14ac:dyDescent="0.2">
      <c r="A92" s="66"/>
      <c r="B92" s="66"/>
      <c r="C92" s="66"/>
      <c r="D92" s="66"/>
      <c r="E92" s="66"/>
      <c r="F92" s="66"/>
      <c r="G92" s="66"/>
      <c r="H92" s="36"/>
      <c r="I92" s="36"/>
      <c r="J92" s="67"/>
      <c r="K92" s="67"/>
      <c r="L92" s="67"/>
    </row>
    <row r="93" spans="1:12" x14ac:dyDescent="0.2">
      <c r="A93" s="66"/>
      <c r="B93" s="66"/>
      <c r="C93" s="66"/>
      <c r="D93" s="66"/>
      <c r="E93" s="66"/>
      <c r="F93" s="66"/>
      <c r="G93" s="66"/>
      <c r="H93" s="36"/>
      <c r="I93" s="36"/>
      <c r="J93" s="67"/>
      <c r="K93" s="67"/>
      <c r="L93" s="67"/>
    </row>
    <row r="94" spans="1:12" x14ac:dyDescent="0.2">
      <c r="A94" s="66"/>
      <c r="B94" s="66"/>
      <c r="C94" s="66"/>
      <c r="D94" s="66"/>
      <c r="E94" s="66"/>
      <c r="F94" s="66"/>
      <c r="G94" s="66"/>
      <c r="H94" s="36"/>
      <c r="I94" s="36"/>
      <c r="J94" s="67"/>
      <c r="K94" s="67"/>
      <c r="L94" s="67"/>
    </row>
    <row r="95" spans="1:12" x14ac:dyDescent="0.2">
      <c r="A95" s="66"/>
      <c r="B95" s="66"/>
      <c r="C95" s="66"/>
      <c r="D95" s="66"/>
      <c r="E95" s="66"/>
      <c r="F95" s="66"/>
      <c r="G95" s="66"/>
      <c r="H95" s="36"/>
      <c r="I95" s="36"/>
      <c r="J95" s="67"/>
      <c r="K95" s="67"/>
      <c r="L95" s="67"/>
    </row>
    <row r="96" spans="1:12" x14ac:dyDescent="0.2">
      <c r="A96" s="15"/>
      <c r="B96" s="15"/>
      <c r="C96" s="15"/>
      <c r="D96" s="15"/>
      <c r="E96" s="15"/>
      <c r="F96" s="15"/>
      <c r="G96" s="15"/>
      <c r="H96" s="15"/>
      <c r="I96" s="15"/>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row r="146" spans="1:9" x14ac:dyDescent="0.2">
      <c r="A146" s="15"/>
      <c r="B146" s="15"/>
      <c r="C146" s="15"/>
      <c r="D146" s="15"/>
      <c r="E146" s="15"/>
      <c r="F146" s="15"/>
      <c r="G146" s="15"/>
      <c r="H146" s="15"/>
      <c r="I146"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1">
    <tabColor rgb="FF92D050"/>
    <pageSetUpPr fitToPage="1"/>
  </sheetPr>
  <dimension ref="A1:K43"/>
  <sheetViews>
    <sheetView showGridLines="0" zoomScaleNormal="100" workbookViewId="0">
      <selection activeCell="A6" sqref="A6:E10"/>
    </sheetView>
  </sheetViews>
  <sheetFormatPr baseColWidth="10" defaultColWidth="11" defaultRowHeight="12" x14ac:dyDescent="0.2"/>
  <cols>
    <col min="1" max="1" width="38.62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36" customFormat="1" ht="21" x14ac:dyDescent="0.35">
      <c r="A1" s="771" t="s">
        <v>45</v>
      </c>
      <c r="B1" s="371"/>
      <c r="C1" s="283"/>
      <c r="D1" s="283"/>
      <c r="E1" s="283"/>
      <c r="F1" s="283"/>
      <c r="G1" s="68"/>
      <c r="H1" s="68"/>
      <c r="J1" s="68"/>
    </row>
    <row r="2" spans="1:11" s="336" customFormat="1" x14ac:dyDescent="0.2">
      <c r="A2" s="336" t="s">
        <v>57</v>
      </c>
      <c r="B2" s="371"/>
      <c r="C2" s="283"/>
      <c r="D2" s="283"/>
      <c r="E2" s="283"/>
      <c r="F2" s="283"/>
      <c r="G2" s="68"/>
      <c r="H2" s="68"/>
      <c r="J2" s="68"/>
    </row>
    <row r="3" spans="1:11" s="336" customFormat="1" x14ac:dyDescent="0.2">
      <c r="A3" s="284"/>
      <c r="B3" s="284"/>
      <c r="C3" s="284"/>
      <c r="D3" s="284"/>
      <c r="E3" s="285"/>
      <c r="F3" s="371"/>
      <c r="J3" s="375"/>
    </row>
    <row r="4" spans="1:11" s="336" customFormat="1" x14ac:dyDescent="0.2">
      <c r="A4" s="423"/>
      <c r="B4" s="423"/>
      <c r="C4" s="423"/>
      <c r="D4" s="423"/>
      <c r="E4" s="424"/>
      <c r="F4" s="424"/>
      <c r="G4" s="71"/>
    </row>
    <row r="5" spans="1:11" s="336" customFormat="1" ht="24" x14ac:dyDescent="0.2">
      <c r="A5" s="281"/>
      <c r="B5" s="286"/>
      <c r="C5" s="73" t="s">
        <v>714</v>
      </c>
      <c r="D5" s="73" t="s">
        <v>714</v>
      </c>
      <c r="E5" s="424" t="s">
        <v>46</v>
      </c>
      <c r="F5" s="288" t="s">
        <v>47</v>
      </c>
      <c r="G5" s="74"/>
    </row>
    <row r="6" spans="1:11" s="336" customFormat="1" x14ac:dyDescent="0.2">
      <c r="A6" s="281"/>
      <c r="B6" s="286"/>
      <c r="C6" s="287"/>
      <c r="D6" s="287" t="s">
        <v>48</v>
      </c>
      <c r="E6" s="424" t="s">
        <v>49</v>
      </c>
      <c r="F6" s="288" t="s">
        <v>50</v>
      </c>
      <c r="G6" s="71"/>
    </row>
    <row r="7" spans="1:11" s="336" customFormat="1" ht="12.75" thickBot="1" x14ac:dyDescent="0.25">
      <c r="A7" s="289"/>
      <c r="B7" s="290"/>
      <c r="C7" s="404">
        <v>43465</v>
      </c>
      <c r="D7" s="404">
        <v>43465</v>
      </c>
      <c r="E7" s="404">
        <v>43465</v>
      </c>
      <c r="F7" s="405">
        <v>43100</v>
      </c>
      <c r="G7" s="76"/>
      <c r="I7" s="14"/>
    </row>
    <row r="8" spans="1:11" s="336" customFormat="1" x14ac:dyDescent="0.2">
      <c r="A8" s="103" t="s">
        <v>51</v>
      </c>
      <c r="B8" s="637" t="s">
        <v>937</v>
      </c>
      <c r="C8" s="291">
        <v>42698.743000000002</v>
      </c>
      <c r="D8" s="291">
        <v>40947.858</v>
      </c>
      <c r="E8" s="291">
        <v>24477.285</v>
      </c>
      <c r="F8" s="291">
        <f>21916.058</f>
        <v>21916.058000000001</v>
      </c>
      <c r="G8" s="78"/>
      <c r="I8" s="14"/>
    </row>
    <row r="9" spans="1:11" s="336" customFormat="1" x14ac:dyDescent="0.2">
      <c r="A9" s="103"/>
      <c r="B9" s="423" t="s">
        <v>734</v>
      </c>
      <c r="C9" s="638">
        <v>30241.023999999998</v>
      </c>
      <c r="D9" s="291">
        <v>27474.825999999997</v>
      </c>
      <c r="E9" s="291">
        <v>23698.859</v>
      </c>
      <c r="F9" s="291">
        <f>19218.028+1.754</f>
        <v>19219.781999999999</v>
      </c>
      <c r="G9" s="78"/>
      <c r="I9" s="14"/>
    </row>
    <row r="10" spans="1:11" s="336" customFormat="1" x14ac:dyDescent="0.2">
      <c r="A10" s="292"/>
      <c r="B10" s="408" t="s">
        <v>715</v>
      </c>
      <c r="C10" s="294">
        <v>10587.544</v>
      </c>
      <c r="D10" s="294">
        <v>8758.473</v>
      </c>
      <c r="E10" s="294">
        <v>8022.7370000000001</v>
      </c>
      <c r="F10" s="294">
        <v>6867.8559999999998</v>
      </c>
      <c r="G10" s="78"/>
      <c r="I10" s="79"/>
    </row>
    <row r="11" spans="1:11" s="336" customFormat="1" x14ac:dyDescent="0.2">
      <c r="A11" s="280" t="s">
        <v>52</v>
      </c>
      <c r="B11" s="80" t="s">
        <v>716</v>
      </c>
      <c r="C11" s="291">
        <v>5949.77</v>
      </c>
      <c r="D11" s="291">
        <v>5946.5450000000001</v>
      </c>
      <c r="E11" s="291">
        <v>1333.98</v>
      </c>
      <c r="F11" s="291">
        <v>1302.95</v>
      </c>
      <c r="G11" s="78"/>
      <c r="I11" s="79"/>
    </row>
    <row r="12" spans="1:11" s="336" customFormat="1" ht="12" customHeight="1" x14ac:dyDescent="0.2">
      <c r="A12" s="280"/>
      <c r="B12" s="80" t="s">
        <v>717</v>
      </c>
      <c r="C12" s="291">
        <v>135229.54800000001</v>
      </c>
      <c r="D12" s="291">
        <v>135221.61300000001</v>
      </c>
      <c r="E12" s="291">
        <v>28592.174999999999</v>
      </c>
      <c r="F12" s="291">
        <v>27025.888999999999</v>
      </c>
      <c r="G12" s="78"/>
      <c r="I12" s="79"/>
    </row>
    <row r="13" spans="1:11" s="336" customFormat="1" ht="14.25" customHeight="1" x14ac:dyDescent="0.2">
      <c r="A13" s="295"/>
      <c r="B13" s="409" t="s">
        <v>718</v>
      </c>
      <c r="C13" s="294">
        <v>5168.2279999999992</v>
      </c>
      <c r="D13" s="294">
        <v>5158.3499999999995</v>
      </c>
      <c r="E13" s="294">
        <v>2153.241</v>
      </c>
      <c r="F13" s="294">
        <f>109.293+1832.791</f>
        <v>1942.0839999999998</v>
      </c>
      <c r="G13" s="78"/>
      <c r="I13" s="777"/>
      <c r="J13" s="777"/>
      <c r="K13" s="777"/>
    </row>
    <row r="14" spans="1:11" s="336" customFormat="1" x14ac:dyDescent="0.2">
      <c r="A14" s="778" t="s">
        <v>53</v>
      </c>
      <c r="B14" s="778"/>
      <c r="C14" s="296">
        <f>SUM(C8:C13)</f>
        <v>229874.85700000002</v>
      </c>
      <c r="D14" s="296">
        <f>SUM(D8:D13)</f>
        <v>223507.66500000001</v>
      </c>
      <c r="E14" s="296">
        <f>SUM(E8:E13)</f>
        <v>88278.277000000002</v>
      </c>
      <c r="F14" s="291">
        <f>SUM(F8:F13)</f>
        <v>78274.618999999992</v>
      </c>
      <c r="G14" s="81"/>
    </row>
    <row r="15" spans="1:11" s="336" customFormat="1" x14ac:dyDescent="0.2">
      <c r="A15" s="286"/>
      <c r="B15" s="286"/>
      <c r="C15" s="297"/>
      <c r="D15" s="297"/>
      <c r="E15" s="297"/>
      <c r="F15" s="297"/>
      <c r="G15" s="82"/>
    </row>
    <row r="16" spans="1:11" s="336" customFormat="1" x14ac:dyDescent="0.2">
      <c r="A16" s="70" t="s">
        <v>719</v>
      </c>
      <c r="B16" s="423"/>
      <c r="C16" s="291">
        <v>4769</v>
      </c>
      <c r="D16" s="291"/>
      <c r="E16" s="291">
        <v>35</v>
      </c>
      <c r="F16" s="291">
        <f>51.017</f>
        <v>51.017000000000003</v>
      </c>
      <c r="G16" s="78"/>
      <c r="H16" s="83"/>
    </row>
    <row r="17" spans="1:8" s="336" customFormat="1" x14ac:dyDescent="0.2">
      <c r="A17" s="70" t="s">
        <v>953</v>
      </c>
      <c r="B17" s="640"/>
      <c r="C17" s="291">
        <v>4612.442</v>
      </c>
      <c r="D17" s="291"/>
      <c r="E17" s="291">
        <v>93</v>
      </c>
      <c r="F17" s="291">
        <f>138.765+1.734</f>
        <v>140.499</v>
      </c>
      <c r="G17" s="78"/>
      <c r="H17" s="83"/>
    </row>
    <row r="18" spans="1:8" s="336" customFormat="1" x14ac:dyDescent="0.2">
      <c r="A18" s="70" t="s">
        <v>720</v>
      </c>
      <c r="B18" s="423"/>
      <c r="C18" s="291">
        <v>11662</v>
      </c>
      <c r="D18" s="291"/>
      <c r="E18" s="291">
        <v>1368</v>
      </c>
      <c r="F18" s="291">
        <v>1864.5050000000001</v>
      </c>
      <c r="G18" s="78"/>
      <c r="H18" s="83"/>
    </row>
    <row r="19" spans="1:8" s="336" customFormat="1" x14ac:dyDescent="0.2">
      <c r="A19" s="70" t="s">
        <v>721</v>
      </c>
      <c r="B19" s="423"/>
      <c r="C19" s="638">
        <v>12308.585999999999</v>
      </c>
      <c r="D19" s="291"/>
      <c r="E19" s="291">
        <v>9661</v>
      </c>
      <c r="F19" s="291">
        <f>9258.624+215.065</f>
        <v>9473.6890000000003</v>
      </c>
      <c r="G19" s="78"/>
      <c r="H19" s="83"/>
    </row>
    <row r="20" spans="1:8" s="336" customFormat="1" x14ac:dyDescent="0.2">
      <c r="A20" s="70" t="s">
        <v>722</v>
      </c>
      <c r="B20" s="423"/>
      <c r="C20" s="291">
        <v>11863.679999999998</v>
      </c>
      <c r="D20" s="291"/>
      <c r="E20" s="291">
        <v>4490</v>
      </c>
      <c r="F20" s="291">
        <f>2530.85+1352.846</f>
        <v>3883.6959999999999</v>
      </c>
      <c r="G20" s="78"/>
      <c r="H20" s="83"/>
    </row>
    <row r="21" spans="1:8" s="336" customFormat="1" x14ac:dyDescent="0.2">
      <c r="A21" s="103" t="s">
        <v>803</v>
      </c>
      <c r="B21" s="506"/>
      <c r="C21" s="291">
        <v>21274.74</v>
      </c>
      <c r="D21" s="291"/>
      <c r="E21" s="291">
        <v>2218</v>
      </c>
      <c r="F21" s="291">
        <v>2685.8090000000002</v>
      </c>
      <c r="G21" s="78"/>
      <c r="H21" s="83"/>
    </row>
    <row r="22" spans="1:8" s="336" customFormat="1" x14ac:dyDescent="0.2">
      <c r="A22" s="103" t="s">
        <v>804</v>
      </c>
      <c r="B22" s="506"/>
      <c r="C22" s="291">
        <v>2473.8000000000002</v>
      </c>
      <c r="D22" s="291"/>
      <c r="E22" s="291">
        <v>5196</v>
      </c>
      <c r="F22" s="291">
        <v>5036.2020000000002</v>
      </c>
      <c r="G22" s="78"/>
      <c r="H22" s="83"/>
    </row>
    <row r="23" spans="1:8" s="336" customFormat="1" x14ac:dyDescent="0.2">
      <c r="A23" s="408" t="s">
        <v>386</v>
      </c>
      <c r="B23" s="293"/>
      <c r="C23" s="294">
        <v>2192.7979999999998</v>
      </c>
      <c r="D23" s="294"/>
      <c r="E23" s="294">
        <v>1789</v>
      </c>
      <c r="F23" s="294">
        <v>1677.654</v>
      </c>
      <c r="G23" s="78"/>
      <c r="H23" s="83"/>
    </row>
    <row r="24" spans="1:8" s="336" customFormat="1" x14ac:dyDescent="0.2">
      <c r="A24" s="778" t="s">
        <v>54</v>
      </c>
      <c r="B24" s="778"/>
      <c r="C24" s="296">
        <f>SUM(C16:C23)</f>
        <v>71157.046000000002</v>
      </c>
      <c r="D24" s="296"/>
      <c r="E24" s="296">
        <f>SUM(E16:E23)</f>
        <v>24850</v>
      </c>
      <c r="F24" s="291">
        <f>SUM(F16:F23)</f>
        <v>24813.071</v>
      </c>
      <c r="G24" s="81"/>
      <c r="H24" s="83"/>
    </row>
    <row r="25" spans="1:8" s="336" customFormat="1" x14ac:dyDescent="0.2">
      <c r="A25" s="286"/>
      <c r="B25" s="286"/>
      <c r="C25" s="296"/>
      <c r="D25" s="296"/>
      <c r="E25" s="296"/>
      <c r="F25" s="291"/>
      <c r="G25" s="81"/>
      <c r="H25" s="83"/>
    </row>
    <row r="26" spans="1:8" s="336" customFormat="1" x14ac:dyDescent="0.2">
      <c r="A26" s="299" t="s">
        <v>55</v>
      </c>
      <c r="B26" s="300"/>
      <c r="C26" s="301"/>
      <c r="D26" s="344"/>
      <c r="E26" s="301">
        <f>E14+E24</f>
        <v>113128.277</v>
      </c>
      <c r="F26" s="344">
        <f>F14+F24</f>
        <v>103087.68999999999</v>
      </c>
      <c r="G26" s="87"/>
    </row>
    <row r="27" spans="1:8" s="336" customFormat="1" x14ac:dyDescent="0.2"/>
    <row r="28" spans="1:8" s="336" customFormat="1" x14ac:dyDescent="0.2">
      <c r="A28" s="490"/>
      <c r="B28" s="371"/>
      <c r="C28" s="371"/>
      <c r="D28" s="18"/>
      <c r="E28" s="371"/>
      <c r="F28" s="371"/>
      <c r="G28" s="371"/>
    </row>
    <row r="29" spans="1:8" s="336" customFormat="1" ht="12.75" x14ac:dyDescent="0.2">
      <c r="A29" s="593" t="s">
        <v>889</v>
      </c>
      <c r="B29" s="371"/>
      <c r="C29" s="371"/>
      <c r="D29" s="371"/>
      <c r="E29" s="371"/>
      <c r="F29" s="371"/>
      <c r="G29" s="371"/>
    </row>
    <row r="30" spans="1:8" s="336" customFormat="1" ht="12.75" x14ac:dyDescent="0.2">
      <c r="A30" s="593" t="s">
        <v>890</v>
      </c>
      <c r="E30" s="83"/>
    </row>
    <row r="31" spans="1:8" s="336" customFormat="1" ht="12.75" x14ac:dyDescent="0.2">
      <c r="A31" s="593" t="s">
        <v>891</v>
      </c>
    </row>
    <row r="32" spans="1:8" ht="12.75" x14ac:dyDescent="0.2">
      <c r="A32" s="593" t="s">
        <v>892</v>
      </c>
      <c r="B32" s="19"/>
      <c r="C32" s="19"/>
      <c r="D32" s="19"/>
      <c r="E32" s="19"/>
      <c r="F32" s="19"/>
      <c r="G32" s="19"/>
    </row>
    <row r="33" spans="1:7" x14ac:dyDescent="0.2">
      <c r="A33" s="17" t="s">
        <v>893</v>
      </c>
      <c r="B33" s="19"/>
      <c r="C33" s="19"/>
      <c r="D33" s="19"/>
      <c r="E33" s="19"/>
      <c r="F33" s="19"/>
      <c r="G33" s="19"/>
    </row>
    <row r="34" spans="1:7" x14ac:dyDescent="0.2">
      <c r="A34" s="19" t="s">
        <v>981</v>
      </c>
      <c r="B34" s="19"/>
      <c r="C34" s="19"/>
      <c r="D34" s="19"/>
      <c r="E34" s="19"/>
      <c r="F34" s="19"/>
      <c r="G34" s="19"/>
    </row>
    <row r="35" spans="1:7" x14ac:dyDescent="0.2">
      <c r="A35" s="653"/>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sheetData>
  <mergeCells count="3">
    <mergeCell ref="I13:K13"/>
    <mergeCell ref="A14:B14"/>
    <mergeCell ref="A24:B24"/>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9">
    <tabColor rgb="FF92D050"/>
    <pageSetUpPr fitToPage="1"/>
  </sheetPr>
  <dimension ref="A1:H25"/>
  <sheetViews>
    <sheetView workbookViewId="0">
      <selection activeCell="A4" sqref="A3:G4"/>
    </sheetView>
  </sheetViews>
  <sheetFormatPr baseColWidth="10" defaultColWidth="11" defaultRowHeight="12" x14ac:dyDescent="0.2"/>
  <cols>
    <col min="1" max="1" width="35" style="17" customWidth="1"/>
    <col min="2" max="2" width="1" style="17" customWidth="1"/>
    <col min="3" max="7" width="12.625" style="17" customWidth="1"/>
    <col min="8" max="8" width="11" style="17"/>
    <col min="9" max="9" width="31.25" style="17" customWidth="1"/>
    <col min="10" max="16384" width="11" style="17"/>
  </cols>
  <sheetData>
    <row r="1" spans="1:8" ht="21" x14ac:dyDescent="0.35">
      <c r="A1" s="771" t="s">
        <v>56</v>
      </c>
      <c r="B1" s="19"/>
      <c r="C1" s="19"/>
      <c r="D1" s="19"/>
      <c r="E1" s="19"/>
      <c r="F1" s="19"/>
      <c r="G1" s="19"/>
      <c r="H1" s="336"/>
    </row>
    <row r="2" spans="1:8" x14ac:dyDescent="0.2">
      <c r="A2" s="336" t="s">
        <v>57</v>
      </c>
      <c r="B2" s="19"/>
      <c r="C2" s="19"/>
      <c r="D2" s="19"/>
      <c r="E2" s="19"/>
      <c r="F2" s="19"/>
      <c r="G2" s="19"/>
      <c r="H2" s="336"/>
    </row>
    <row r="3" spans="1:8" x14ac:dyDescent="0.2">
      <c r="A3" s="104"/>
      <c r="B3" s="104"/>
      <c r="C3" s="287"/>
      <c r="D3" s="779" t="s">
        <v>781</v>
      </c>
      <c r="E3" s="287"/>
      <c r="F3" s="287"/>
      <c r="G3" s="287"/>
      <c r="H3" s="336"/>
    </row>
    <row r="4" spans="1:8" ht="24.75" thickBot="1" x14ac:dyDescent="0.25">
      <c r="A4" s="495">
        <v>2018</v>
      </c>
      <c r="B4" s="338"/>
      <c r="C4" s="329" t="s">
        <v>58</v>
      </c>
      <c r="D4" s="780"/>
      <c r="E4" s="252" t="s">
        <v>997</v>
      </c>
      <c r="F4" s="252" t="s">
        <v>59</v>
      </c>
      <c r="G4" s="592" t="s">
        <v>989</v>
      </c>
      <c r="H4" s="336"/>
    </row>
    <row r="5" spans="1:8" x14ac:dyDescent="0.2">
      <c r="A5" s="783" t="s">
        <v>60</v>
      </c>
      <c r="B5" s="783"/>
      <c r="C5" s="251">
        <v>3826</v>
      </c>
      <c r="D5" s="251"/>
      <c r="E5" s="251"/>
      <c r="F5" s="251"/>
      <c r="G5" s="251"/>
      <c r="H5" s="118"/>
    </row>
    <row r="6" spans="1:8" x14ac:dyDescent="0.2">
      <c r="A6" s="783" t="s">
        <v>61</v>
      </c>
      <c r="B6" s="783"/>
      <c r="C6" s="251">
        <v>3632</v>
      </c>
      <c r="D6" s="251"/>
      <c r="E6" s="251"/>
      <c r="F6" s="251"/>
      <c r="G6" s="251"/>
      <c r="H6" s="118"/>
    </row>
    <row r="7" spans="1:8" x14ac:dyDescent="0.2">
      <c r="A7" s="783" t="s">
        <v>62</v>
      </c>
      <c r="B7" s="783"/>
      <c r="C7" s="251">
        <v>-64</v>
      </c>
      <c r="D7" s="251"/>
      <c r="E7" s="251"/>
      <c r="F7" s="251"/>
      <c r="G7" s="251"/>
      <c r="H7" s="118"/>
    </row>
    <row r="8" spans="1:8" s="336" customFormat="1" x14ac:dyDescent="0.2">
      <c r="A8" s="783" t="s">
        <v>713</v>
      </c>
      <c r="B8" s="783"/>
      <c r="C8" s="251">
        <v>508</v>
      </c>
      <c r="D8" s="251">
        <v>38</v>
      </c>
      <c r="E8" s="251">
        <v>31</v>
      </c>
      <c r="F8" s="251">
        <v>275</v>
      </c>
      <c r="G8" s="251">
        <v>164</v>
      </c>
      <c r="H8" s="118"/>
    </row>
    <row r="9" spans="1:8" x14ac:dyDescent="0.2">
      <c r="A9" s="299" t="s">
        <v>63</v>
      </c>
      <c r="B9" s="299"/>
      <c r="C9" s="339">
        <f>SUM(C5:C8)</f>
        <v>7902</v>
      </c>
      <c r="D9" s="339">
        <f t="shared" ref="D9:F9" si="0">SUM(D5:D8)</f>
        <v>38</v>
      </c>
      <c r="E9" s="339">
        <f t="shared" si="0"/>
        <v>31</v>
      </c>
      <c r="F9" s="339">
        <f t="shared" si="0"/>
        <v>275</v>
      </c>
      <c r="G9" s="339">
        <f t="shared" ref="G9" si="1">SUM(G5:G8)</f>
        <v>164</v>
      </c>
      <c r="H9" s="118"/>
    </row>
    <row r="10" spans="1:8" x14ac:dyDescent="0.2">
      <c r="A10" s="371"/>
      <c r="B10" s="371"/>
      <c r="C10" s="340"/>
      <c r="D10" s="340"/>
      <c r="E10" s="340"/>
      <c r="F10" s="340"/>
      <c r="G10" s="340"/>
      <c r="H10" s="118"/>
    </row>
    <row r="11" spans="1:8" s="336" customFormat="1" x14ac:dyDescent="0.2">
      <c r="A11" s="104"/>
      <c r="B11" s="104"/>
      <c r="C11" s="287"/>
      <c r="D11" s="779" t="s">
        <v>781</v>
      </c>
      <c r="E11" s="287"/>
      <c r="F11" s="287"/>
      <c r="G11" s="340"/>
      <c r="H11" s="118"/>
    </row>
    <row r="12" spans="1:8" s="336" customFormat="1" ht="27" thickBot="1" x14ac:dyDescent="0.25">
      <c r="A12" s="495">
        <v>2017</v>
      </c>
      <c r="B12" s="338"/>
      <c r="C12" s="425" t="s">
        <v>49</v>
      </c>
      <c r="D12" s="780"/>
      <c r="E12" s="654" t="s">
        <v>997</v>
      </c>
      <c r="F12" s="425" t="s">
        <v>64</v>
      </c>
      <c r="G12" s="654" t="s">
        <v>998</v>
      </c>
      <c r="H12" s="118"/>
    </row>
    <row r="13" spans="1:8" s="336" customFormat="1" x14ac:dyDescent="0.2">
      <c r="A13" s="783" t="s">
        <v>65</v>
      </c>
      <c r="B13" s="783"/>
      <c r="C13" s="251">
        <f>300728*0.0125</f>
        <v>3759.1000000000004</v>
      </c>
      <c r="D13" s="251"/>
      <c r="E13" s="251"/>
      <c r="F13" s="251"/>
      <c r="G13" s="251"/>
      <c r="H13" s="118"/>
    </row>
    <row r="14" spans="1:8" s="336" customFormat="1" x14ac:dyDescent="0.2">
      <c r="A14" s="783" t="s">
        <v>66</v>
      </c>
      <c r="B14" s="783"/>
      <c r="C14" s="251">
        <f>272470*0.0125</f>
        <v>3405.875</v>
      </c>
      <c r="D14" s="251"/>
      <c r="E14" s="251"/>
      <c r="F14" s="251"/>
      <c r="G14" s="251"/>
      <c r="H14" s="118"/>
    </row>
    <row r="15" spans="1:8" s="336" customFormat="1" x14ac:dyDescent="0.2">
      <c r="A15" s="783" t="s">
        <v>67</v>
      </c>
      <c r="B15" s="783"/>
      <c r="C15" s="251">
        <f>-19635*0.0125</f>
        <v>-245.4375</v>
      </c>
      <c r="D15" s="251"/>
      <c r="E15" s="251"/>
      <c r="F15" s="251"/>
      <c r="G15" s="251"/>
      <c r="H15" s="118"/>
    </row>
    <row r="16" spans="1:8" s="336" customFormat="1" x14ac:dyDescent="0.2">
      <c r="A16" s="783" t="s">
        <v>713</v>
      </c>
      <c r="B16" s="783"/>
      <c r="C16" s="251">
        <f>SUM(D16:G16)</f>
        <v>510</v>
      </c>
      <c r="D16" s="251">
        <v>70</v>
      </c>
      <c r="E16" s="251">
        <v>52</v>
      </c>
      <c r="F16" s="251">
        <v>256</v>
      </c>
      <c r="G16" s="251">
        <v>132</v>
      </c>
      <c r="H16" s="118"/>
    </row>
    <row r="17" spans="1:8" x14ac:dyDescent="0.2">
      <c r="A17" s="299" t="s">
        <v>68</v>
      </c>
      <c r="B17" s="299"/>
      <c r="C17" s="339">
        <f>SUM(C13:C16)</f>
        <v>7429.5375000000004</v>
      </c>
      <c r="D17" s="339">
        <f t="shared" ref="D17:G17" si="2">SUM(D13:D16)</f>
        <v>70</v>
      </c>
      <c r="E17" s="339">
        <f t="shared" si="2"/>
        <v>52</v>
      </c>
      <c r="F17" s="339">
        <f t="shared" si="2"/>
        <v>256</v>
      </c>
      <c r="G17" s="339">
        <f t="shared" si="2"/>
        <v>132</v>
      </c>
      <c r="H17" s="118"/>
    </row>
    <row r="18" spans="1:8" x14ac:dyDescent="0.2">
      <c r="A18" s="371"/>
      <c r="B18" s="371"/>
      <c r="C18" s="340"/>
      <c r="D18" s="340"/>
      <c r="E18" s="340"/>
      <c r="F18" s="340"/>
      <c r="G18" s="340"/>
      <c r="H18" s="118"/>
    </row>
    <row r="19" spans="1:8" x14ac:dyDescent="0.2">
      <c r="A19" s="371"/>
      <c r="B19" s="371"/>
      <c r="C19" s="340"/>
      <c r="D19" s="340"/>
      <c r="E19" s="340"/>
      <c r="F19" s="340"/>
      <c r="G19" s="340"/>
      <c r="H19" s="118"/>
    </row>
    <row r="20" spans="1:8" x14ac:dyDescent="0.2">
      <c r="A20" s="781" t="s">
        <v>745</v>
      </c>
      <c r="B20" s="782"/>
      <c r="C20" s="782"/>
      <c r="D20" s="782"/>
      <c r="E20" s="782"/>
      <c r="F20" s="782"/>
      <c r="G20" s="782"/>
      <c r="H20" s="336"/>
    </row>
    <row r="21" spans="1:8" x14ac:dyDescent="0.2">
      <c r="A21" s="781" t="s">
        <v>753</v>
      </c>
      <c r="B21" s="782"/>
      <c r="C21" s="782"/>
      <c r="D21" s="782"/>
      <c r="E21" s="782"/>
      <c r="F21" s="782"/>
      <c r="G21" s="782"/>
      <c r="H21" s="336"/>
    </row>
    <row r="22" spans="1:8" x14ac:dyDescent="0.2">
      <c r="A22" s="490" t="s">
        <v>752</v>
      </c>
      <c r="B22" s="371"/>
      <c r="C22" s="371"/>
      <c r="D22" s="371"/>
      <c r="E22" s="371"/>
      <c r="F22" s="371"/>
      <c r="G22" s="371"/>
      <c r="H22" s="336"/>
    </row>
    <row r="23" spans="1:8" x14ac:dyDescent="0.2">
      <c r="A23" s="371"/>
      <c r="B23" s="371"/>
      <c r="C23" s="371"/>
      <c r="D23" s="371"/>
      <c r="E23" s="371"/>
      <c r="F23" s="371"/>
      <c r="G23" s="371"/>
      <c r="H23" s="336"/>
    </row>
    <row r="24" spans="1:8" ht="14.25" x14ac:dyDescent="0.2">
      <c r="A24" s="577" t="s">
        <v>999</v>
      </c>
      <c r="B24" s="371"/>
      <c r="C24" s="371"/>
      <c r="D24" s="371"/>
      <c r="E24" s="371"/>
      <c r="F24" s="371"/>
      <c r="G24" s="371"/>
    </row>
    <row r="25" spans="1:8" x14ac:dyDescent="0.2">
      <c r="A25" s="336"/>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L60"/>
  <sheetViews>
    <sheetView showGridLines="0" zoomScaleNormal="100" workbookViewId="0"/>
  </sheetViews>
  <sheetFormatPr baseColWidth="10" defaultColWidth="11" defaultRowHeight="12" x14ac:dyDescent="0.2"/>
  <cols>
    <col min="1" max="1" width="20.3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ht="21" x14ac:dyDescent="0.35">
      <c r="A1" s="771" t="s">
        <v>731</v>
      </c>
      <c r="B1" s="31"/>
      <c r="C1" s="31"/>
      <c r="D1" s="119"/>
      <c r="E1" s="119"/>
    </row>
    <row r="2" spans="1:7" x14ac:dyDescent="0.2">
      <c r="C2" s="31"/>
      <c r="D2" s="35"/>
      <c r="E2" s="31"/>
    </row>
    <row r="3" spans="1:7" x14ac:dyDescent="0.2">
      <c r="A3" s="67"/>
      <c r="B3" s="67"/>
      <c r="C3" s="67"/>
      <c r="D3" s="120"/>
      <c r="E3" s="35"/>
      <c r="F3" s="67"/>
      <c r="G3" s="67"/>
    </row>
    <row r="4" spans="1:7" ht="24" x14ac:dyDescent="0.2">
      <c r="A4" s="784" t="s">
        <v>307</v>
      </c>
      <c r="B4" s="784"/>
      <c r="C4" s="121" t="s">
        <v>308</v>
      </c>
      <c r="D4" s="122" t="s">
        <v>309</v>
      </c>
      <c r="E4" s="489" t="s">
        <v>732</v>
      </c>
      <c r="F4" s="123">
        <v>2018</v>
      </c>
      <c r="G4" s="124">
        <v>2017</v>
      </c>
    </row>
    <row r="5" spans="1:7" x14ac:dyDescent="0.2">
      <c r="A5" s="40"/>
      <c r="B5" s="125"/>
      <c r="C5" s="39"/>
      <c r="D5" s="35"/>
      <c r="E5" s="35"/>
      <c r="F5" s="40"/>
      <c r="G5" s="41"/>
    </row>
    <row r="6" spans="1:7" x14ac:dyDescent="0.2">
      <c r="A6" s="785" t="s">
        <v>310</v>
      </c>
      <c r="B6" s="785"/>
      <c r="C6" s="2"/>
      <c r="D6" s="126"/>
      <c r="E6" s="126"/>
      <c r="F6" s="127"/>
      <c r="G6" s="128"/>
    </row>
    <row r="7" spans="1:7" x14ac:dyDescent="0.2">
      <c r="A7" s="129" t="s">
        <v>1015</v>
      </c>
      <c r="B7" s="130"/>
      <c r="C7" s="2" t="s">
        <v>1112</v>
      </c>
      <c r="D7" s="126">
        <v>2029</v>
      </c>
      <c r="E7" s="126">
        <v>2024</v>
      </c>
      <c r="F7" s="131">
        <v>703</v>
      </c>
      <c r="G7" s="132">
        <v>301</v>
      </c>
    </row>
    <row r="8" spans="1:7" ht="12.75" x14ac:dyDescent="0.2">
      <c r="A8" s="129" t="s">
        <v>955</v>
      </c>
      <c r="B8" s="130"/>
      <c r="C8" s="2" t="s">
        <v>1113</v>
      </c>
      <c r="D8" s="126">
        <v>2028</v>
      </c>
      <c r="E8" s="644">
        <v>0</v>
      </c>
      <c r="F8" s="131">
        <v>628</v>
      </c>
      <c r="G8" s="132">
        <v>627</v>
      </c>
    </row>
    <row r="9" spans="1:7" ht="12.75" x14ac:dyDescent="0.2">
      <c r="A9" s="129" t="s">
        <v>311</v>
      </c>
      <c r="B9" s="130"/>
      <c r="C9" s="2" t="s">
        <v>1114</v>
      </c>
      <c r="D9" s="644">
        <v>0</v>
      </c>
      <c r="E9" s="644">
        <v>0</v>
      </c>
      <c r="F9" s="644">
        <v>0</v>
      </c>
      <c r="G9" s="132">
        <v>500</v>
      </c>
    </row>
    <row r="10" spans="1:7" s="336" customFormat="1" ht="12.75" x14ac:dyDescent="0.2">
      <c r="A10" s="129" t="s">
        <v>954</v>
      </c>
      <c r="B10" s="130"/>
      <c r="C10" s="2" t="s">
        <v>1112</v>
      </c>
      <c r="D10" s="126">
        <v>2028</v>
      </c>
      <c r="E10" s="126">
        <v>2023</v>
      </c>
      <c r="F10" s="131">
        <v>300</v>
      </c>
      <c r="G10" s="644">
        <v>0</v>
      </c>
    </row>
    <row r="11" spans="1:7" ht="12.75" x14ac:dyDescent="0.2">
      <c r="A11" s="129" t="s">
        <v>805</v>
      </c>
      <c r="B11" s="130"/>
      <c r="C11" s="2" t="s">
        <v>1115</v>
      </c>
      <c r="D11" s="126">
        <v>2030</v>
      </c>
      <c r="E11" s="644">
        <v>0</v>
      </c>
      <c r="F11" s="131">
        <v>498</v>
      </c>
      <c r="G11" s="132">
        <v>492</v>
      </c>
    </row>
    <row r="12" spans="1:7" x14ac:dyDescent="0.2">
      <c r="A12" s="411" t="s">
        <v>312</v>
      </c>
      <c r="B12" s="133"/>
      <c r="C12" s="134"/>
      <c r="D12" s="135"/>
      <c r="E12" s="135"/>
      <c r="F12" s="136">
        <f>SUM(F7:F11)</f>
        <v>2129</v>
      </c>
      <c r="G12" s="137">
        <f>SUM(G7:G11)</f>
        <v>1920</v>
      </c>
    </row>
    <row r="13" spans="1:7" x14ac:dyDescent="0.2">
      <c r="A13" s="129"/>
      <c r="B13" s="130"/>
      <c r="C13" s="2"/>
      <c r="D13" s="138"/>
      <c r="E13" s="138"/>
      <c r="F13" s="127"/>
      <c r="G13" s="128"/>
    </row>
    <row r="14" spans="1:7" ht="14.25" x14ac:dyDescent="0.2">
      <c r="A14" s="139"/>
      <c r="B14" s="140"/>
      <c r="C14" s="5"/>
      <c r="D14" s="138"/>
      <c r="E14" s="138"/>
      <c r="F14" s="141"/>
      <c r="G14" s="142"/>
    </row>
    <row r="15" spans="1:7" ht="14.25" x14ac:dyDescent="0.2">
      <c r="A15" s="785" t="s">
        <v>313</v>
      </c>
      <c r="B15" s="785"/>
      <c r="C15" s="143"/>
      <c r="D15" s="5"/>
      <c r="E15" s="5"/>
      <c r="F15" s="144"/>
      <c r="G15" s="145"/>
    </row>
    <row r="16" spans="1:7" x14ac:dyDescent="0.2">
      <c r="A16" s="146" t="s">
        <v>314</v>
      </c>
      <c r="B16" s="130"/>
      <c r="C16" s="2" t="s">
        <v>806</v>
      </c>
      <c r="D16" s="64"/>
      <c r="E16" s="370">
        <v>2019</v>
      </c>
      <c r="F16" s="131">
        <v>706</v>
      </c>
      <c r="G16" s="132">
        <v>728</v>
      </c>
    </row>
    <row r="17" spans="1:12" x14ac:dyDescent="0.2">
      <c r="A17" s="147" t="s">
        <v>315</v>
      </c>
      <c r="B17" s="148"/>
      <c r="C17" s="512" t="s">
        <v>956</v>
      </c>
      <c r="D17" s="149"/>
      <c r="E17" s="513">
        <v>2019</v>
      </c>
      <c r="F17" s="514">
        <v>116</v>
      </c>
      <c r="G17" s="559">
        <v>116</v>
      </c>
    </row>
    <row r="18" spans="1:12" x14ac:dyDescent="0.2">
      <c r="A18" s="150" t="s">
        <v>316</v>
      </c>
      <c r="B18" s="148"/>
      <c r="C18" s="151"/>
      <c r="D18" s="149"/>
      <c r="E18" s="149"/>
      <c r="F18" s="136">
        <f>SUM(F16:F17)</f>
        <v>822</v>
      </c>
      <c r="G18" s="137">
        <f>SUM(G16:G17)</f>
        <v>844</v>
      </c>
    </row>
    <row r="19" spans="1:12" x14ac:dyDescent="0.2">
      <c r="A19" s="129"/>
      <c r="B19" s="152"/>
      <c r="C19" s="2"/>
      <c r="D19" s="2"/>
      <c r="E19" s="2"/>
      <c r="F19" s="9"/>
      <c r="G19" s="2"/>
    </row>
    <row r="20" spans="1:12" x14ac:dyDescent="0.2">
      <c r="A20" s="412" t="s">
        <v>317</v>
      </c>
      <c r="B20" s="153"/>
      <c r="C20" s="134"/>
      <c r="D20" s="154"/>
      <c r="E20" s="154"/>
      <c r="F20" s="136">
        <f>+F18+F12</f>
        <v>2951</v>
      </c>
      <c r="G20" s="137">
        <f>+G18+G12</f>
        <v>2764</v>
      </c>
    </row>
    <row r="22" spans="1:12" x14ac:dyDescent="0.2">
      <c r="A22" s="413" t="s">
        <v>982</v>
      </c>
      <c r="B22" s="67"/>
      <c r="C22" s="155"/>
      <c r="D22" s="155"/>
      <c r="E22" s="155"/>
      <c r="F22" s="155"/>
      <c r="G22" s="155"/>
      <c r="H22" s="67"/>
      <c r="I22" s="67"/>
    </row>
    <row r="23" spans="1:12" x14ac:dyDescent="0.2">
      <c r="A23" s="413" t="s">
        <v>1016</v>
      </c>
      <c r="B23" s="67"/>
      <c r="C23" s="155"/>
      <c r="D23" s="155"/>
      <c r="E23" s="155"/>
      <c r="F23" s="155"/>
      <c r="G23" s="155"/>
      <c r="H23" s="67"/>
      <c r="I23" s="67"/>
    </row>
    <row r="24" spans="1:12" x14ac:dyDescent="0.2">
      <c r="A24" s="413" t="s">
        <v>983</v>
      </c>
      <c r="B24" s="67"/>
      <c r="C24" s="155"/>
      <c r="D24" s="155"/>
      <c r="E24" s="155"/>
      <c r="F24" s="155"/>
      <c r="G24" s="155"/>
      <c r="H24" s="67"/>
      <c r="I24" s="67"/>
    </row>
    <row r="25" spans="1:12" x14ac:dyDescent="0.2">
      <c r="A25" s="788"/>
      <c r="B25" s="788"/>
      <c r="C25" s="788"/>
      <c r="D25" s="788"/>
      <c r="E25" s="788"/>
      <c r="F25" s="788"/>
      <c r="G25" s="67"/>
      <c r="H25" s="67"/>
      <c r="I25" s="67"/>
      <c r="J25" s="67"/>
      <c r="K25" s="67"/>
      <c r="L25" s="67"/>
    </row>
    <row r="26" spans="1:12" x14ac:dyDescent="0.2">
      <c r="A26" s="372"/>
    </row>
    <row r="29" spans="1:12" ht="12.75" x14ac:dyDescent="0.2">
      <c r="B29" s="156"/>
      <c r="C29" s="156"/>
      <c r="D29" s="156"/>
      <c r="E29" s="156"/>
      <c r="F29" s="156"/>
      <c r="G29" s="156"/>
    </row>
    <row r="30" spans="1:12" x14ac:dyDescent="0.2">
      <c r="B30" s="157"/>
      <c r="C30" s="157"/>
      <c r="D30" s="157"/>
      <c r="E30" s="157"/>
      <c r="F30" s="786"/>
      <c r="G30" s="787"/>
    </row>
    <row r="56" spans="10:12" ht="12.75" x14ac:dyDescent="0.2">
      <c r="J56" s="67"/>
      <c r="K56" s="156"/>
      <c r="L56" s="156"/>
    </row>
    <row r="57" spans="10:12" ht="12.75" x14ac:dyDescent="0.2">
      <c r="J57" s="67"/>
      <c r="K57" s="156"/>
      <c r="L57" s="156"/>
    </row>
    <row r="58" spans="10:12" ht="12.75" x14ac:dyDescent="0.2">
      <c r="J58" s="67"/>
      <c r="K58" s="156"/>
      <c r="L58" s="156"/>
    </row>
    <row r="59" spans="10:12" ht="12.75" x14ac:dyDescent="0.2">
      <c r="J59" s="67"/>
      <c r="K59" s="156"/>
      <c r="L59" s="156"/>
    </row>
    <row r="60" spans="10:12" ht="12.75" x14ac:dyDescent="0.2">
      <c r="J60" s="67"/>
      <c r="K60" s="156"/>
      <c r="L60" s="156"/>
    </row>
  </sheetData>
  <mergeCells count="5">
    <mergeCell ref="A4:B4"/>
    <mergeCell ref="A6:B6"/>
    <mergeCell ref="A15:B15"/>
    <mergeCell ref="F30:G30"/>
    <mergeCell ref="A25:F25"/>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
    <tabColor rgb="FF92D050"/>
    <pageSetUpPr fitToPage="1"/>
  </sheetPr>
  <dimension ref="A1:N24"/>
  <sheetViews>
    <sheetView zoomScaleNormal="100" workbookViewId="0"/>
  </sheetViews>
  <sheetFormatPr baseColWidth="10" defaultColWidth="11" defaultRowHeight="12" x14ac:dyDescent="0.2"/>
  <cols>
    <col min="1" max="1" width="24.5" style="303" customWidth="1"/>
    <col min="2" max="2" width="14.25" style="303" customWidth="1"/>
    <col min="3" max="3" width="12.875" style="303" customWidth="1"/>
    <col min="4" max="4" width="11.5" style="303" customWidth="1"/>
    <col min="5" max="5" width="10.375" style="303" customWidth="1"/>
    <col min="6" max="6" width="10.375" style="17" customWidth="1"/>
    <col min="7" max="16384" width="11" style="17"/>
  </cols>
  <sheetData>
    <row r="1" spans="1:11" ht="21" x14ac:dyDescent="0.35">
      <c r="A1" s="771" t="s">
        <v>735</v>
      </c>
      <c r="B1" s="84"/>
    </row>
    <row r="2" spans="1:11" x14ac:dyDescent="0.2">
      <c r="A2" s="80" t="s">
        <v>256</v>
      </c>
      <c r="B2" s="84"/>
      <c r="H2" s="266"/>
      <c r="I2" s="266"/>
      <c r="J2" s="266"/>
      <c r="K2" s="266"/>
    </row>
    <row r="3" spans="1:11" x14ac:dyDescent="0.2">
      <c r="A3" s="89"/>
      <c r="B3" s="84"/>
      <c r="H3" s="266"/>
      <c r="I3" s="266"/>
      <c r="J3" s="266"/>
      <c r="K3" s="266"/>
    </row>
    <row r="4" spans="1:11" ht="12.75" thickBot="1" x14ac:dyDescent="0.25">
      <c r="A4" s="356">
        <v>2018</v>
      </c>
      <c r="B4" s="329" t="s">
        <v>257</v>
      </c>
      <c r="C4" s="158" t="s">
        <v>258</v>
      </c>
      <c r="D4" s="158" t="s">
        <v>259</v>
      </c>
      <c r="E4" s="158" t="s">
        <v>260</v>
      </c>
      <c r="F4" s="73"/>
      <c r="H4" s="266"/>
      <c r="I4" s="266"/>
      <c r="J4" s="266"/>
      <c r="K4" s="266"/>
    </row>
    <row r="5" spans="1:11" x14ac:dyDescent="0.2">
      <c r="A5" s="84" t="s">
        <v>261</v>
      </c>
      <c r="B5" s="96">
        <v>124680</v>
      </c>
      <c r="C5" s="96">
        <v>15026</v>
      </c>
      <c r="D5" s="96">
        <v>6248</v>
      </c>
      <c r="E5" s="96">
        <v>145954</v>
      </c>
      <c r="F5" s="159"/>
    </row>
    <row r="6" spans="1:11" x14ac:dyDescent="0.2">
      <c r="A6" s="84" t="s">
        <v>262</v>
      </c>
      <c r="B6" s="96">
        <v>16994</v>
      </c>
      <c r="C6" s="96">
        <v>2048</v>
      </c>
      <c r="D6" s="96">
        <v>852</v>
      </c>
      <c r="E6" s="96">
        <v>19894</v>
      </c>
      <c r="F6" s="159"/>
    </row>
    <row r="7" spans="1:11" x14ac:dyDescent="0.2">
      <c r="A7" s="15" t="s">
        <v>263</v>
      </c>
      <c r="B7" s="96">
        <v>28013</v>
      </c>
      <c r="C7" s="96">
        <v>3376</v>
      </c>
      <c r="D7" s="96">
        <v>1404</v>
      </c>
      <c r="E7" s="96">
        <v>32793</v>
      </c>
      <c r="F7" s="159"/>
    </row>
    <row r="8" spans="1:11" x14ac:dyDescent="0.2">
      <c r="A8" s="15" t="s">
        <v>264</v>
      </c>
      <c r="B8" s="96">
        <v>22418</v>
      </c>
      <c r="C8" s="96">
        <v>2702</v>
      </c>
      <c r="D8" s="96">
        <v>1123</v>
      </c>
      <c r="E8" s="96">
        <v>26243</v>
      </c>
      <c r="F8" s="159"/>
    </row>
    <row r="9" spans="1:11" x14ac:dyDescent="0.2">
      <c r="A9" s="97" t="s">
        <v>265</v>
      </c>
      <c r="B9" s="160">
        <f>SUM(B5:B8)</f>
        <v>192105</v>
      </c>
      <c r="C9" s="160">
        <f>SUM(C5:C8)</f>
        <v>23152</v>
      </c>
      <c r="D9" s="160">
        <f>SUM(D5:D8)</f>
        <v>9627</v>
      </c>
      <c r="E9" s="160">
        <f>SUM(E5:E8)</f>
        <v>224884</v>
      </c>
      <c r="F9" s="159"/>
      <c r="I9" s="23"/>
    </row>
    <row r="10" spans="1:11" x14ac:dyDescent="0.2">
      <c r="A10" s="336"/>
      <c r="B10" s="336"/>
      <c r="C10" s="336"/>
      <c r="D10" s="336"/>
      <c r="E10" s="336"/>
      <c r="F10" s="15"/>
      <c r="I10" s="23"/>
    </row>
    <row r="11" spans="1:11" x14ac:dyDescent="0.2">
      <c r="A11" s="336"/>
      <c r="B11" s="336"/>
      <c r="C11" s="336"/>
      <c r="D11" s="336"/>
      <c r="E11" s="336"/>
      <c r="F11" s="73"/>
    </row>
    <row r="12" spans="1:11" ht="12.75" thickBot="1" x14ac:dyDescent="0.25">
      <c r="A12" s="356">
        <v>2017</v>
      </c>
      <c r="B12" s="115" t="s">
        <v>736</v>
      </c>
      <c r="C12" s="491" t="s">
        <v>737</v>
      </c>
      <c r="D12" s="491" t="s">
        <v>738</v>
      </c>
      <c r="E12" s="491" t="s">
        <v>739</v>
      </c>
      <c r="F12" s="96"/>
    </row>
    <row r="13" spans="1:11" x14ac:dyDescent="0.2">
      <c r="A13" s="84" t="s">
        <v>266</v>
      </c>
      <c r="B13" s="96">
        <v>117331</v>
      </c>
      <c r="C13" s="96">
        <v>15250</v>
      </c>
      <c r="D13" s="96">
        <v>5997</v>
      </c>
      <c r="E13" s="96">
        <v>138578</v>
      </c>
      <c r="F13" s="96"/>
      <c r="I13" s="23"/>
    </row>
    <row r="14" spans="1:11" x14ac:dyDescent="0.2">
      <c r="A14" s="84" t="s">
        <v>267</v>
      </c>
      <c r="B14" s="96">
        <v>15848</v>
      </c>
      <c r="C14" s="96">
        <v>2088</v>
      </c>
      <c r="D14" s="96">
        <v>822</v>
      </c>
      <c r="E14" s="96">
        <v>18758</v>
      </c>
      <c r="F14" s="96"/>
    </row>
    <row r="15" spans="1:11" x14ac:dyDescent="0.2">
      <c r="A15" s="15" t="s">
        <v>268</v>
      </c>
      <c r="B15" s="96">
        <v>26651</v>
      </c>
      <c r="C15" s="96">
        <v>3608</v>
      </c>
      <c r="D15" s="96">
        <v>1517</v>
      </c>
      <c r="E15" s="96">
        <v>31776</v>
      </c>
      <c r="F15" s="96"/>
    </row>
    <row r="16" spans="1:11" x14ac:dyDescent="0.2">
      <c r="A16" s="15" t="s">
        <v>84</v>
      </c>
      <c r="B16" s="96">
        <v>12724</v>
      </c>
      <c r="C16" s="96">
        <v>1766</v>
      </c>
      <c r="D16" s="96">
        <v>784</v>
      </c>
      <c r="E16" s="96">
        <v>15274</v>
      </c>
      <c r="F16" s="96"/>
    </row>
    <row r="17" spans="1:14" x14ac:dyDescent="0.2">
      <c r="A17" s="97" t="s">
        <v>269</v>
      </c>
      <c r="B17" s="160">
        <f>SUM(B13:B16)</f>
        <v>172554</v>
      </c>
      <c r="C17" s="160">
        <f>SUM(C13:C16)</f>
        <v>22712</v>
      </c>
      <c r="D17" s="160">
        <f>SUM(D13:D16)</f>
        <v>9120</v>
      </c>
      <c r="E17" s="160">
        <f>SUM(E13:E16)</f>
        <v>204386</v>
      </c>
      <c r="F17" s="15"/>
    </row>
    <row r="19" spans="1:14" x14ac:dyDescent="0.2">
      <c r="J19" s="161"/>
      <c r="K19" s="162"/>
      <c r="L19" s="266"/>
      <c r="M19" s="266"/>
      <c r="N19" s="266"/>
    </row>
    <row r="20" spans="1:14" x14ac:dyDescent="0.2">
      <c r="K20" s="162"/>
      <c r="L20" s="266"/>
      <c r="M20" s="266"/>
      <c r="N20" s="266"/>
    </row>
    <row r="21" spans="1:14" x14ac:dyDescent="0.2">
      <c r="L21" s="266"/>
      <c r="M21" s="266"/>
      <c r="N21" s="266"/>
    </row>
    <row r="22" spans="1:14" x14ac:dyDescent="0.2">
      <c r="L22" s="162"/>
      <c r="M22" s="266"/>
      <c r="N22" s="162"/>
    </row>
    <row r="23" spans="1:14" x14ac:dyDescent="0.2">
      <c r="L23" s="266"/>
      <c r="M23" s="266"/>
      <c r="N23" s="266"/>
    </row>
    <row r="24" spans="1:14" x14ac:dyDescent="0.2">
      <c r="L24" s="266"/>
      <c r="M24" s="266"/>
      <c r="N24" s="266"/>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23</vt:i4>
      </vt:variant>
    </vt:vector>
  </HeadingPairs>
  <TitlesOfParts>
    <vt:vector size="57"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'1'!Utskriftsområde</vt:lpstr>
      <vt:lpstr>'10'!Utskriftsområde</vt:lpstr>
      <vt:lpstr>'11'!Utskriftsområde</vt:lpstr>
      <vt:lpstr>'12'!Utskriftsområde</vt:lpstr>
      <vt:lpstr>'14'!Utskriftsområde</vt:lpstr>
      <vt:lpstr>'15'!Utskriftsområde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2019-05-22T10:18:03Z</dcterms:modified>
</cp:coreProperties>
</file>