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M:\Administrasjon\Ledelse\Administrasjon\Kvartalspresentasjoner\2020\Q1\"/>
    </mc:Choice>
  </mc:AlternateContent>
  <xr:revisionPtr revIDLastSave="0" documentId="8_{B43917FB-19EA-4B1D-998C-681FCCC900C4}" xr6:coauthVersionLast="44" xr6:coauthVersionMax="44" xr10:uidLastSave="{00000000-0000-0000-0000-000000000000}"/>
  <bookViews>
    <workbookView xWindow="-120" yWindow="-120" windowWidth="19440" windowHeight="11640" activeTab="1" xr2:uid="{00000000-000D-0000-FFFF-FFFF00000000}"/>
  </bookViews>
  <sheets>
    <sheet name="APM definisjoner" sheetId="3" r:id="rId1"/>
    <sheet name="APM utregning" sheetId="4" r:id="rId2"/>
    <sheet name="APM definitions" sheetId="1" r:id="rId3"/>
    <sheet name="APM calculations" sheetId="2" r:id="rId4"/>
  </sheets>
  <definedNames>
    <definedName name="_AMO_UniqueIdentifier" hidden="1">"'ea146410-0ba0-4315-a76f-efd61b1e6fa7'"</definedName>
    <definedName name="_xlnm.Print_Area" localSheetId="3">'APM calculations'!$A$1:$AK$141</definedName>
    <definedName name="_xlnm.Print_Area" localSheetId="0">'APM definisjoner'!$A$1:$B$31</definedName>
    <definedName name="_xlnm.Print_Area" localSheetId="2">'APM definitions'!$A$1:$B$31</definedName>
    <definedName name="_xlnm.Print_Area" localSheetId="1">'APM utregning'!$A$1:$AK$141</definedName>
    <definedName name="_xlnm.Print_Titles" localSheetId="3">'APM calculations'!$A:$A,'APM calculations'!$1:$1</definedName>
    <definedName name="_xlnm.Print_Titles" localSheetId="0">'APM definisjoner'!$4:$4</definedName>
    <definedName name="_xlnm.Print_Titles" localSheetId="2">'APM definitions'!$4:$4</definedName>
    <definedName name="_xlnm.Print_Titles" localSheetId="1">'APM utregning'!$A:$A,'APM utregning'!$1:$1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6" i="2" l="1"/>
  <c r="B26" i="2"/>
  <c r="E135" i="2" l="1"/>
  <c r="G135" i="2"/>
  <c r="G135" i="4"/>
  <c r="E135" i="4"/>
  <c r="C26" i="4" l="1"/>
  <c r="R112" i="2" l="1"/>
  <c r="P112" i="2"/>
  <c r="N112" i="2"/>
  <c r="L112" i="2"/>
  <c r="J112" i="2"/>
  <c r="H112" i="2"/>
  <c r="F112" i="2"/>
  <c r="D112" i="2"/>
  <c r="B112" i="2"/>
  <c r="R102" i="2"/>
  <c r="P102" i="2"/>
  <c r="N102" i="2"/>
  <c r="L102" i="2"/>
  <c r="J102" i="2"/>
  <c r="H102" i="2"/>
  <c r="F102" i="2"/>
  <c r="D102" i="2"/>
  <c r="B102" i="2"/>
  <c r="B139" i="4"/>
  <c r="C135" i="4"/>
  <c r="B129" i="4"/>
  <c r="C133" i="4" s="1"/>
  <c r="B112" i="4"/>
  <c r="B108" i="4"/>
  <c r="B102" i="4"/>
  <c r="B98" i="4"/>
  <c r="B88" i="4"/>
  <c r="C88" i="4" s="1"/>
  <c r="C86" i="4"/>
  <c r="B85" i="4"/>
  <c r="B86" i="4" s="1"/>
  <c r="B80" i="4"/>
  <c r="B77" i="4"/>
  <c r="B76" i="4"/>
  <c r="B78" i="4" s="1"/>
  <c r="B71" i="4"/>
  <c r="B72" i="4" s="1"/>
  <c r="B74" i="4" s="1"/>
  <c r="B58" i="4"/>
  <c r="B57" i="4"/>
  <c r="B55" i="4"/>
  <c r="B100" i="4" s="1"/>
  <c r="B49" i="4"/>
  <c r="C48" i="4"/>
  <c r="C50" i="4" s="1"/>
  <c r="B47" i="4"/>
  <c r="B46" i="4"/>
  <c r="B43" i="4"/>
  <c r="C42" i="4"/>
  <c r="C44" i="4" s="1"/>
  <c r="B41" i="4"/>
  <c r="B40" i="4"/>
  <c r="B37" i="4"/>
  <c r="C36" i="4"/>
  <c r="C38" i="4" s="1"/>
  <c r="B35" i="4"/>
  <c r="B34" i="4"/>
  <c r="B31" i="4"/>
  <c r="C30" i="4"/>
  <c r="C32" i="4" s="1"/>
  <c r="B29" i="4"/>
  <c r="B28" i="4"/>
  <c r="B24" i="4"/>
  <c r="B23" i="4"/>
  <c r="B21" i="4"/>
  <c r="C19" i="4"/>
  <c r="B18" i="4"/>
  <c r="B17" i="4"/>
  <c r="C9" i="4"/>
  <c r="B8" i="4"/>
  <c r="B7" i="4"/>
  <c r="C5" i="4"/>
  <c r="B4" i="4"/>
  <c r="B3" i="4"/>
  <c r="B133" i="4" s="1"/>
  <c r="B136" i="4" s="1"/>
  <c r="B137" i="4" s="1"/>
  <c r="B139" i="2"/>
  <c r="C135" i="2"/>
  <c r="B129" i="2"/>
  <c r="C133" i="2" s="1"/>
  <c r="B108" i="2"/>
  <c r="B98" i="2"/>
  <c r="B88" i="2"/>
  <c r="C88" i="2" s="1"/>
  <c r="C86" i="2"/>
  <c r="B85" i="2"/>
  <c r="B86" i="2" s="1"/>
  <c r="B80" i="2"/>
  <c r="B77" i="2"/>
  <c r="B76" i="2"/>
  <c r="B71" i="2"/>
  <c r="B72" i="2" s="1"/>
  <c r="B74" i="2" s="1"/>
  <c r="B58" i="2"/>
  <c r="B57" i="2"/>
  <c r="B55" i="2"/>
  <c r="B114" i="2" s="1"/>
  <c r="B49" i="2"/>
  <c r="C48" i="2"/>
  <c r="C50" i="2" s="1"/>
  <c r="B47" i="2"/>
  <c r="B46" i="2"/>
  <c r="B43" i="2"/>
  <c r="C42" i="2"/>
  <c r="C44" i="2" s="1"/>
  <c r="B41" i="2"/>
  <c r="B40" i="2"/>
  <c r="B37" i="2"/>
  <c r="C36" i="2"/>
  <c r="C38" i="2" s="1"/>
  <c r="B35" i="2"/>
  <c r="B34" i="2"/>
  <c r="B31" i="2"/>
  <c r="C30" i="2"/>
  <c r="C32" i="2" s="1"/>
  <c r="B29" i="2"/>
  <c r="B28" i="2"/>
  <c r="B24" i="2"/>
  <c r="B23" i="2"/>
  <c r="B21" i="2"/>
  <c r="C19" i="2"/>
  <c r="B18" i="2"/>
  <c r="B17" i="2"/>
  <c r="C9" i="2"/>
  <c r="B8" i="2"/>
  <c r="B7" i="2"/>
  <c r="C5" i="2"/>
  <c r="C13" i="2" s="1"/>
  <c r="B4" i="2"/>
  <c r="B3" i="2"/>
  <c r="B133" i="2" s="1"/>
  <c r="B136" i="2" s="1"/>
  <c r="B26" i="4" l="1"/>
  <c r="B36" i="4"/>
  <c r="B38" i="4" s="1"/>
  <c r="B59" i="4"/>
  <c r="B65" i="4" s="1"/>
  <c r="C136" i="4"/>
  <c r="C137" i="4" s="1"/>
  <c r="B104" i="2"/>
  <c r="B61" i="2"/>
  <c r="B36" i="2"/>
  <c r="B38" i="2" s="1"/>
  <c r="B59" i="2"/>
  <c r="B65" i="2" s="1"/>
  <c r="B78" i="2"/>
  <c r="B48" i="2"/>
  <c r="B50" i="2" s="1"/>
  <c r="B42" i="2"/>
  <c r="B44" i="2" s="1"/>
  <c r="B30" i="2"/>
  <c r="B32" i="2" s="1"/>
  <c r="B19" i="2"/>
  <c r="B9" i="2"/>
  <c r="B131" i="2" s="1"/>
  <c r="B140" i="2" s="1"/>
  <c r="B141" i="2" s="1"/>
  <c r="B5" i="2"/>
  <c r="B13" i="2" s="1"/>
  <c r="C89" i="4"/>
  <c r="B89" i="4"/>
  <c r="B48" i="4"/>
  <c r="B50" i="4" s="1"/>
  <c r="B42" i="4"/>
  <c r="B44" i="4" s="1"/>
  <c r="B30" i="4"/>
  <c r="B32" i="4" s="1"/>
  <c r="B19" i="4"/>
  <c r="B9" i="4"/>
  <c r="B131" i="4" s="1"/>
  <c r="B140" i="4" s="1"/>
  <c r="B141" i="4" s="1"/>
  <c r="C13" i="4"/>
  <c r="B5" i="4"/>
  <c r="B81" i="4"/>
  <c r="B82" i="4" s="1"/>
  <c r="B104" i="4"/>
  <c r="B110" i="4"/>
  <c r="B114" i="4"/>
  <c r="B61" i="4"/>
  <c r="B89" i="2"/>
  <c r="B100" i="2"/>
  <c r="B81" i="2"/>
  <c r="B82" i="2" s="1"/>
  <c r="C89" i="2"/>
  <c r="B110" i="2"/>
  <c r="R112" i="4"/>
  <c r="P112" i="4"/>
  <c r="N112" i="4"/>
  <c r="L112" i="4"/>
  <c r="J112" i="4"/>
  <c r="H112" i="4"/>
  <c r="F112" i="4"/>
  <c r="D108" i="4"/>
  <c r="D112" i="4"/>
  <c r="R102" i="4"/>
  <c r="P102" i="4"/>
  <c r="N102" i="4"/>
  <c r="L102" i="4"/>
  <c r="J102" i="4"/>
  <c r="H102" i="4"/>
  <c r="F102" i="4"/>
  <c r="D102" i="4"/>
  <c r="B13" i="4" l="1"/>
  <c r="B137" i="2"/>
  <c r="C136" i="2"/>
  <c r="C137" i="2" s="1"/>
  <c r="D139" i="2"/>
  <c r="D129" i="2"/>
  <c r="E133" i="2" s="1"/>
  <c r="E136" i="2" s="1"/>
  <c r="E137" i="2" s="1"/>
  <c r="D108" i="2"/>
  <c r="D98" i="2"/>
  <c r="E88" i="2"/>
  <c r="D88" i="2"/>
  <c r="E86" i="2"/>
  <c r="D85" i="2"/>
  <c r="D86" i="2" s="1"/>
  <c r="D80" i="2"/>
  <c r="D77" i="2"/>
  <c r="D76" i="2"/>
  <c r="D71" i="2"/>
  <c r="D72" i="2" s="1"/>
  <c r="D58" i="2"/>
  <c r="D57" i="2"/>
  <c r="D55" i="2"/>
  <c r="D114" i="2" s="1"/>
  <c r="E48" i="2"/>
  <c r="E50" i="2" s="1"/>
  <c r="D47" i="2"/>
  <c r="D46" i="2"/>
  <c r="D48" i="2" s="1"/>
  <c r="D50" i="2" s="1"/>
  <c r="E42" i="2"/>
  <c r="E44" i="2" s="1"/>
  <c r="D41" i="2"/>
  <c r="D40" i="2"/>
  <c r="E36" i="2"/>
  <c r="E38" i="2" s="1"/>
  <c r="D35" i="2"/>
  <c r="D34" i="2"/>
  <c r="D36" i="2" s="1"/>
  <c r="D38" i="2" s="1"/>
  <c r="E30" i="2"/>
  <c r="E32" i="2" s="1"/>
  <c r="D29" i="2"/>
  <c r="D28" i="2"/>
  <c r="E26" i="2"/>
  <c r="D23" i="2"/>
  <c r="D21" i="2"/>
  <c r="D26" i="2" s="1"/>
  <c r="E19" i="2"/>
  <c r="D18" i="2"/>
  <c r="D17" i="2"/>
  <c r="E9" i="2"/>
  <c r="E5" i="2"/>
  <c r="E13" i="2" s="1"/>
  <c r="D8" i="2"/>
  <c r="D7" i="2"/>
  <c r="D4" i="2"/>
  <c r="D3" i="2"/>
  <c r="D78" i="2" l="1"/>
  <c r="D5" i="2"/>
  <c r="D13" i="2" s="1"/>
  <c r="E89" i="2"/>
  <c r="D9" i="2"/>
  <c r="D42" i="2"/>
  <c r="D44" i="2" s="1"/>
  <c r="D89" i="2"/>
  <c r="D30" i="2"/>
  <c r="D32" i="2" s="1"/>
  <c r="D131" i="2"/>
  <c r="D140" i="2" s="1"/>
  <c r="D141" i="2" s="1"/>
  <c r="C11" i="2"/>
  <c r="C14" i="2" s="1"/>
  <c r="C15" i="2" s="1"/>
  <c r="D133" i="2"/>
  <c r="D136" i="2" s="1"/>
  <c r="D137" i="2" s="1"/>
  <c r="D100" i="2"/>
  <c r="D104" i="2"/>
  <c r="B91" i="2"/>
  <c r="B11" i="2"/>
  <c r="B14" i="2" s="1"/>
  <c r="B15" i="2" s="1"/>
  <c r="D19" i="2"/>
  <c r="D81" i="2"/>
  <c r="D82" i="2" s="1"/>
  <c r="D59" i="2"/>
  <c r="D65" i="2" s="1"/>
  <c r="D110" i="2"/>
  <c r="D61" i="2"/>
  <c r="D139" i="4"/>
  <c r="D129" i="4"/>
  <c r="E133" i="4" s="1"/>
  <c r="E136" i="4" s="1"/>
  <c r="E137" i="4" s="1"/>
  <c r="D98" i="4"/>
  <c r="E89" i="4"/>
  <c r="E88" i="4"/>
  <c r="D88" i="4"/>
  <c r="D85" i="4"/>
  <c r="D86" i="4" s="1"/>
  <c r="D89" i="4" s="1"/>
  <c r="E86" i="4"/>
  <c r="D80" i="4"/>
  <c r="D77" i="4"/>
  <c r="D76" i="4"/>
  <c r="D78" i="4" s="1"/>
  <c r="D71" i="4"/>
  <c r="D72" i="4" s="1"/>
  <c r="D58" i="4"/>
  <c r="D57" i="4"/>
  <c r="D59" i="4" s="1"/>
  <c r="D65" i="4" s="1"/>
  <c r="D55" i="4"/>
  <c r="E48" i="4"/>
  <c r="E50" i="4" s="1"/>
  <c r="D47" i="4"/>
  <c r="D46" i="4"/>
  <c r="D48" i="4" s="1"/>
  <c r="D50" i="4" s="1"/>
  <c r="E42" i="4"/>
  <c r="E44" i="4" s="1"/>
  <c r="D41" i="4"/>
  <c r="D40" i="4"/>
  <c r="D35" i="4"/>
  <c r="D34" i="4"/>
  <c r="D36" i="4" s="1"/>
  <c r="D38" i="4" s="1"/>
  <c r="E36" i="4"/>
  <c r="E38" i="4" s="1"/>
  <c r="E32" i="4"/>
  <c r="E30" i="4"/>
  <c r="D29" i="4"/>
  <c r="D28" i="4"/>
  <c r="D30" i="4" s="1"/>
  <c r="D32" i="4" s="1"/>
  <c r="D42" i="4" l="1"/>
  <c r="D44" i="4" s="1"/>
  <c r="D81" i="4"/>
  <c r="D82" i="4" s="1"/>
  <c r="D110" i="4"/>
  <c r="B91" i="4"/>
  <c r="D114" i="4"/>
  <c r="D104" i="4"/>
  <c r="D100" i="4"/>
  <c r="D61" i="4"/>
  <c r="C91" i="2"/>
  <c r="C92" i="2" s="1"/>
  <c r="B92" i="2"/>
  <c r="E26" i="4"/>
  <c r="D23" i="4"/>
  <c r="D21" i="4"/>
  <c r="D26" i="4" s="1"/>
  <c r="E19" i="4"/>
  <c r="D18" i="4"/>
  <c r="D17" i="4"/>
  <c r="D19" i="4" l="1"/>
  <c r="C91" i="4"/>
  <c r="C92" i="4" s="1"/>
  <c r="B92" i="4"/>
  <c r="E9" i="4"/>
  <c r="D8" i="4"/>
  <c r="D7" i="4"/>
  <c r="D9" i="4" s="1"/>
  <c r="E5" i="4"/>
  <c r="E13" i="4" s="1"/>
  <c r="D4" i="4"/>
  <c r="D3" i="4"/>
  <c r="D133" i="4" s="1"/>
  <c r="D136" i="4" s="1"/>
  <c r="D137" i="4" s="1"/>
  <c r="C11" i="4" l="1"/>
  <c r="C14" i="4" s="1"/>
  <c r="C15" i="4" s="1"/>
  <c r="B11" i="4"/>
  <c r="B14" i="4" s="1"/>
  <c r="B15" i="4" s="1"/>
  <c r="D131" i="4"/>
  <c r="D140" i="4" s="1"/>
  <c r="D141" i="4" s="1"/>
  <c r="D5" i="4"/>
  <c r="D13" i="4" s="1"/>
  <c r="F139" i="2" l="1"/>
  <c r="F129" i="2"/>
  <c r="G133" i="2" s="1"/>
  <c r="G136" i="2" s="1"/>
  <c r="G137" i="2" s="1"/>
  <c r="F108" i="2"/>
  <c r="F98" i="2"/>
  <c r="G88" i="2"/>
  <c r="F88" i="2"/>
  <c r="G86" i="2"/>
  <c r="F85" i="2"/>
  <c r="F86" i="2" s="1"/>
  <c r="F80" i="2"/>
  <c r="F77" i="2"/>
  <c r="F76" i="2"/>
  <c r="F71" i="2"/>
  <c r="F72" i="2" s="1"/>
  <c r="F74" i="2" s="1"/>
  <c r="F58" i="2"/>
  <c r="F59" i="2" s="1"/>
  <c r="F65" i="2" s="1"/>
  <c r="F57" i="2"/>
  <c r="F55" i="2"/>
  <c r="F114" i="2" s="1"/>
  <c r="G48" i="2"/>
  <c r="G50" i="2" s="1"/>
  <c r="F47" i="2"/>
  <c r="F46" i="2"/>
  <c r="G42" i="2"/>
  <c r="G44" i="2" s="1"/>
  <c r="F41" i="2"/>
  <c r="F40" i="2"/>
  <c r="G36" i="2"/>
  <c r="G38" i="2" s="1"/>
  <c r="F35" i="2"/>
  <c r="F34" i="2"/>
  <c r="F36" i="2" s="1"/>
  <c r="F38" i="2" s="1"/>
  <c r="G30" i="2"/>
  <c r="G32" i="2" s="1"/>
  <c r="F29" i="2"/>
  <c r="F28" i="2"/>
  <c r="F30" i="2" s="1"/>
  <c r="F32" i="2" s="1"/>
  <c r="G26" i="2"/>
  <c r="F23" i="2"/>
  <c r="F21" i="2"/>
  <c r="F26" i="2" s="1"/>
  <c r="G19" i="2"/>
  <c r="F18" i="2"/>
  <c r="F17" i="2"/>
  <c r="G9" i="2"/>
  <c r="F8" i="2"/>
  <c r="F7" i="2"/>
  <c r="G5" i="2"/>
  <c r="F4" i="2"/>
  <c r="F3" i="2"/>
  <c r="F133" i="2" s="1"/>
  <c r="F136" i="2" s="1"/>
  <c r="F137" i="2" s="1"/>
  <c r="F88" i="4"/>
  <c r="G88" i="4"/>
  <c r="F85" i="4"/>
  <c r="F86" i="4" s="1"/>
  <c r="G86" i="4"/>
  <c r="F9" i="2" l="1"/>
  <c r="F78" i="2"/>
  <c r="F42" i="2"/>
  <c r="F44" i="2" s="1"/>
  <c r="F19" i="2"/>
  <c r="G89" i="4"/>
  <c r="G89" i="2"/>
  <c r="F48" i="2"/>
  <c r="F50" i="2" s="1"/>
  <c r="E11" i="2"/>
  <c r="E14" i="2" s="1"/>
  <c r="E15" i="2" s="1"/>
  <c r="F110" i="2"/>
  <c r="F104" i="2"/>
  <c r="E91" i="2"/>
  <c r="E92" i="2" s="1"/>
  <c r="F100" i="2"/>
  <c r="F131" i="2"/>
  <c r="F140" i="2" s="1"/>
  <c r="F141" i="2" s="1"/>
  <c r="F89" i="2"/>
  <c r="F5" i="2"/>
  <c r="G13" i="2"/>
  <c r="F61" i="2"/>
  <c r="F81" i="2"/>
  <c r="F82" i="2" s="1"/>
  <c r="F47" i="4"/>
  <c r="F46" i="4"/>
  <c r="G48" i="4"/>
  <c r="G50" i="4" s="1"/>
  <c r="F41" i="4"/>
  <c r="F40" i="4"/>
  <c r="G42" i="4"/>
  <c r="G44" i="4" s="1"/>
  <c r="F35" i="4"/>
  <c r="F34" i="4"/>
  <c r="G36" i="4"/>
  <c r="G38" i="4" s="1"/>
  <c r="F29" i="4"/>
  <c r="F28" i="4"/>
  <c r="G30" i="4"/>
  <c r="G32" i="4" s="1"/>
  <c r="G26" i="4"/>
  <c r="F21" i="4"/>
  <c r="F26" i="4" s="1"/>
  <c r="F18" i="4"/>
  <c r="F17" i="4"/>
  <c r="G19" i="4"/>
  <c r="F13" i="2" l="1"/>
  <c r="G9" i="4"/>
  <c r="G5" i="4"/>
  <c r="E11" i="4" l="1"/>
  <c r="E14" i="4" s="1"/>
  <c r="E15" i="4" s="1"/>
  <c r="G13" i="4"/>
  <c r="F8" i="4" l="1"/>
  <c r="F7" i="4"/>
  <c r="F4" i="4"/>
  <c r="F3" i="4"/>
  <c r="F139" i="4"/>
  <c r="F129" i="4"/>
  <c r="G133" i="4" s="1"/>
  <c r="G136" i="4" s="1"/>
  <c r="G137" i="4" s="1"/>
  <c r="F108" i="4"/>
  <c r="F98" i="4"/>
  <c r="F80" i="4"/>
  <c r="F77" i="4"/>
  <c r="F76" i="4"/>
  <c r="F78" i="4" s="1"/>
  <c r="F71" i="4"/>
  <c r="F72" i="4" s="1"/>
  <c r="F74" i="4" s="1"/>
  <c r="F58" i="4"/>
  <c r="F57" i="4"/>
  <c r="F59" i="4" s="1"/>
  <c r="F65" i="4" s="1"/>
  <c r="F55" i="4"/>
  <c r="F48" i="4"/>
  <c r="F50" i="4" s="1"/>
  <c r="F42" i="4"/>
  <c r="F44" i="4" s="1"/>
  <c r="F36" i="4"/>
  <c r="F38" i="4" s="1"/>
  <c r="F23" i="4"/>
  <c r="F81" i="4" l="1"/>
  <c r="F82" i="4" s="1"/>
  <c r="F104" i="4"/>
  <c r="F114" i="4"/>
  <c r="E91" i="4"/>
  <c r="E92" i="4" s="1"/>
  <c r="F133" i="4"/>
  <c r="F136" i="4" s="1"/>
  <c r="F137" i="4" s="1"/>
  <c r="F110" i="4"/>
  <c r="F61" i="4"/>
  <c r="F100" i="4"/>
  <c r="F30" i="4"/>
  <c r="F32" i="4" s="1"/>
  <c r="F9" i="4"/>
  <c r="F19" i="4"/>
  <c r="F131" i="4"/>
  <c r="F140" i="4" s="1"/>
  <c r="F141" i="4" s="1"/>
  <c r="F5" i="4"/>
  <c r="F13" i="4" s="1"/>
  <c r="F89" i="4"/>
  <c r="K135" i="4"/>
  <c r="K135" i="2"/>
  <c r="I135" i="4"/>
  <c r="I88" i="4" l="1"/>
  <c r="Q88" i="4"/>
  <c r="I86" i="4"/>
  <c r="I48" i="4"/>
  <c r="I50" i="4" s="1"/>
  <c r="I36" i="4"/>
  <c r="I38" i="4" s="1"/>
  <c r="I42" i="4"/>
  <c r="I44" i="4" s="1"/>
  <c r="I30" i="4"/>
  <c r="I32" i="4" s="1"/>
  <c r="I26" i="4"/>
  <c r="I89" i="4" l="1"/>
  <c r="H47" i="4"/>
  <c r="H46" i="4"/>
  <c r="H41" i="4"/>
  <c r="H40" i="4"/>
  <c r="H47" i="2"/>
  <c r="H46" i="2"/>
  <c r="H41" i="2"/>
  <c r="H40" i="2"/>
  <c r="H35" i="2"/>
  <c r="H34" i="2"/>
  <c r="H36" i="2" s="1"/>
  <c r="H38" i="2" s="1"/>
  <c r="H29" i="2"/>
  <c r="H28" i="2"/>
  <c r="H30" i="2" s="1"/>
  <c r="H32" i="2" s="1"/>
  <c r="H35" i="4"/>
  <c r="H34" i="4"/>
  <c r="H29" i="4"/>
  <c r="H28" i="4"/>
  <c r="H23" i="4"/>
  <c r="H23" i="2"/>
  <c r="H4" i="2"/>
  <c r="H4" i="4"/>
  <c r="I19" i="4"/>
  <c r="I9" i="4"/>
  <c r="I5" i="4"/>
  <c r="I135" i="2"/>
  <c r="H139" i="2"/>
  <c r="H129" i="2"/>
  <c r="I133" i="2" s="1"/>
  <c r="I136" i="2" s="1"/>
  <c r="H108" i="2"/>
  <c r="H98" i="2"/>
  <c r="I88" i="2"/>
  <c r="H88" i="2"/>
  <c r="I86" i="2"/>
  <c r="H85" i="2"/>
  <c r="H86" i="2" s="1"/>
  <c r="H80" i="2"/>
  <c r="H77" i="2"/>
  <c r="H76" i="2"/>
  <c r="H71" i="2"/>
  <c r="H72" i="2" s="1"/>
  <c r="H74" i="2" s="1"/>
  <c r="H58" i="2"/>
  <c r="H57" i="2"/>
  <c r="H55" i="2"/>
  <c r="H114" i="2" s="1"/>
  <c r="I48" i="2"/>
  <c r="I50" i="2" s="1"/>
  <c r="I42" i="2"/>
  <c r="I44" i="2" s="1"/>
  <c r="I36" i="2"/>
  <c r="I38" i="2" s="1"/>
  <c r="I30" i="2"/>
  <c r="I32" i="2" s="1"/>
  <c r="I26" i="2"/>
  <c r="H21" i="2"/>
  <c r="H26" i="2" s="1"/>
  <c r="I19" i="2"/>
  <c r="H18" i="2"/>
  <c r="H17" i="2"/>
  <c r="I9" i="2"/>
  <c r="H8" i="2"/>
  <c r="H7" i="2"/>
  <c r="I5" i="2"/>
  <c r="I13" i="2" s="1"/>
  <c r="H3" i="2"/>
  <c r="H59" i="2" l="1"/>
  <c r="H65" i="2" s="1"/>
  <c r="G11" i="4"/>
  <c r="G14" i="4" s="1"/>
  <c r="G15" i="4" s="1"/>
  <c r="H110" i="2"/>
  <c r="H104" i="2"/>
  <c r="G91" i="2"/>
  <c r="G92" i="2" s="1"/>
  <c r="H42" i="2"/>
  <c r="H44" i="2" s="1"/>
  <c r="I14" i="2"/>
  <c r="I15" i="2" s="1"/>
  <c r="H78" i="2"/>
  <c r="H48" i="2"/>
  <c r="H50" i="2" s="1"/>
  <c r="I137" i="2"/>
  <c r="I13" i="4"/>
  <c r="H133" i="2"/>
  <c r="H136" i="2" s="1"/>
  <c r="H137" i="2" s="1"/>
  <c r="H9" i="2"/>
  <c r="H19" i="2"/>
  <c r="H5" i="2"/>
  <c r="H100" i="2"/>
  <c r="H89" i="2"/>
  <c r="H61" i="2"/>
  <c r="H81" i="2"/>
  <c r="H82" i="2" s="1"/>
  <c r="I89" i="2"/>
  <c r="H139" i="4"/>
  <c r="H129" i="4"/>
  <c r="I133" i="4" s="1"/>
  <c r="I136" i="4" s="1"/>
  <c r="I137" i="4" s="1"/>
  <c r="H108" i="4"/>
  <c r="H98" i="4"/>
  <c r="H88" i="4"/>
  <c r="H85" i="4"/>
  <c r="H86" i="4" s="1"/>
  <c r="H80" i="4"/>
  <c r="H77" i="4"/>
  <c r="H76" i="4"/>
  <c r="H71" i="4"/>
  <c r="H72" i="4" s="1"/>
  <c r="H74" i="4" s="1"/>
  <c r="H58" i="4"/>
  <c r="H57" i="4"/>
  <c r="H55" i="4"/>
  <c r="H48" i="4"/>
  <c r="H50" i="4" s="1"/>
  <c r="H42" i="4"/>
  <c r="H44" i="4" s="1"/>
  <c r="H36" i="4"/>
  <c r="H38" i="4" s="1"/>
  <c r="H30" i="4"/>
  <c r="H32" i="4" s="1"/>
  <c r="H21" i="4"/>
  <c r="H26" i="4" s="1"/>
  <c r="H18" i="4"/>
  <c r="H17" i="4"/>
  <c r="H8" i="4"/>
  <c r="H7" i="4"/>
  <c r="H3" i="4"/>
  <c r="H5" i="4" s="1"/>
  <c r="H13" i="4" s="1"/>
  <c r="H114" i="4" l="1"/>
  <c r="H104" i="4"/>
  <c r="G91" i="4"/>
  <c r="G92" i="4" s="1"/>
  <c r="H110" i="4"/>
  <c r="H59" i="4"/>
  <c r="H65" i="4" s="1"/>
  <c r="H131" i="2"/>
  <c r="H140" i="2" s="1"/>
  <c r="H141" i="2" s="1"/>
  <c r="H13" i="2"/>
  <c r="H78" i="4"/>
  <c r="H9" i="4"/>
  <c r="H19" i="4"/>
  <c r="H89" i="4"/>
  <c r="H61" i="4"/>
  <c r="H100" i="4"/>
  <c r="H133" i="4"/>
  <c r="H81" i="4"/>
  <c r="H82" i="4" s="1"/>
  <c r="S19" i="4"/>
  <c r="H131" i="4" l="1"/>
  <c r="H140" i="4" s="1"/>
  <c r="H141" i="4" s="1"/>
  <c r="H136" i="4"/>
  <c r="H137" i="4" s="1"/>
  <c r="J3" i="4" l="1"/>
  <c r="J139" i="2" l="1"/>
  <c r="J129" i="2"/>
  <c r="K133" i="2" s="1"/>
  <c r="J108" i="2"/>
  <c r="J98" i="2"/>
  <c r="J88" i="2"/>
  <c r="K88" i="2" s="1"/>
  <c r="K86" i="2"/>
  <c r="J85" i="2"/>
  <c r="J86" i="2" s="1"/>
  <c r="J80" i="2"/>
  <c r="J77" i="2"/>
  <c r="J76" i="2"/>
  <c r="J71" i="2"/>
  <c r="J72" i="2" s="1"/>
  <c r="J74" i="2" s="1"/>
  <c r="J58" i="2"/>
  <c r="J57" i="2"/>
  <c r="J59" i="2" s="1"/>
  <c r="J65" i="2" s="1"/>
  <c r="J55" i="2"/>
  <c r="J114" i="2" s="1"/>
  <c r="J49" i="2"/>
  <c r="K48" i="2"/>
  <c r="K50" i="2" s="1"/>
  <c r="J47" i="2"/>
  <c r="J46" i="2"/>
  <c r="J43" i="2"/>
  <c r="K42" i="2"/>
  <c r="K44" i="2" s="1"/>
  <c r="J41" i="2"/>
  <c r="J40" i="2"/>
  <c r="J37" i="2"/>
  <c r="K36" i="2"/>
  <c r="K38" i="2" s="1"/>
  <c r="J35" i="2"/>
  <c r="J34" i="2"/>
  <c r="J31" i="2"/>
  <c r="K30" i="2"/>
  <c r="K32" i="2" s="1"/>
  <c r="J29" i="2"/>
  <c r="J28" i="2"/>
  <c r="K26" i="2"/>
  <c r="J24" i="2"/>
  <c r="J23" i="2"/>
  <c r="J21" i="2"/>
  <c r="K19" i="2"/>
  <c r="J18" i="2"/>
  <c r="J17" i="2"/>
  <c r="K9" i="2"/>
  <c r="J8" i="2"/>
  <c r="J7" i="2"/>
  <c r="K5" i="2"/>
  <c r="J4" i="2"/>
  <c r="J3" i="2"/>
  <c r="J30" i="2" l="1"/>
  <c r="J32" i="2" s="1"/>
  <c r="J42" i="2"/>
  <c r="J44" i="2" s="1"/>
  <c r="K89" i="2"/>
  <c r="J133" i="2"/>
  <c r="J136" i="2" s="1"/>
  <c r="J26" i="2"/>
  <c r="J48" i="2"/>
  <c r="J50" i="2" s="1"/>
  <c r="J78" i="2"/>
  <c r="G11" i="2"/>
  <c r="G14" i="2" s="1"/>
  <c r="G15" i="2" s="1"/>
  <c r="J104" i="2"/>
  <c r="B62" i="2"/>
  <c r="B63" i="2" s="1"/>
  <c r="B67" i="2" s="1"/>
  <c r="F91" i="2"/>
  <c r="F92" i="2" s="1"/>
  <c r="I91" i="2"/>
  <c r="I92" i="2" s="1"/>
  <c r="K13" i="2"/>
  <c r="J36" i="2"/>
  <c r="J38" i="2" s="1"/>
  <c r="J9" i="2"/>
  <c r="K136" i="2"/>
  <c r="K137" i="2" s="1"/>
  <c r="J137" i="2"/>
  <c r="J19" i="2"/>
  <c r="J5" i="2"/>
  <c r="J61" i="2"/>
  <c r="J110" i="2"/>
  <c r="J100" i="2"/>
  <c r="J81" i="2"/>
  <c r="J82" i="2" s="1"/>
  <c r="J89" i="2"/>
  <c r="J131" i="2" l="1"/>
  <c r="J140" i="2" s="1"/>
  <c r="J141" i="2" s="1"/>
  <c r="J13" i="2"/>
  <c r="K48" i="4"/>
  <c r="K50" i="4" s="1"/>
  <c r="J49" i="4"/>
  <c r="J47" i="4"/>
  <c r="J46" i="4"/>
  <c r="K36" i="4"/>
  <c r="K38" i="4" s="1"/>
  <c r="J37" i="4"/>
  <c r="J35" i="4"/>
  <c r="J34" i="4"/>
  <c r="K42" i="4"/>
  <c r="K44" i="4" s="1"/>
  <c r="J43" i="4"/>
  <c r="J41" i="4"/>
  <c r="J40" i="4"/>
  <c r="J42" i="4" s="1"/>
  <c r="J44" i="4" s="1"/>
  <c r="K32" i="4"/>
  <c r="J31" i="4"/>
  <c r="K30" i="4"/>
  <c r="J29" i="4"/>
  <c r="J28" i="4"/>
  <c r="J30" i="4" s="1"/>
  <c r="J48" i="4" l="1"/>
  <c r="J50" i="4" s="1"/>
  <c r="J32" i="4"/>
  <c r="J36" i="4"/>
  <c r="J38" i="4" s="1"/>
  <c r="J139" i="4"/>
  <c r="J129" i="4"/>
  <c r="K133" i="4" l="1"/>
  <c r="J133" i="4"/>
  <c r="J136" i="4" s="1"/>
  <c r="J108" i="4"/>
  <c r="J98" i="4"/>
  <c r="J88" i="4"/>
  <c r="K88" i="4" s="1"/>
  <c r="K86" i="4"/>
  <c r="J85" i="4"/>
  <c r="J86" i="4" s="1"/>
  <c r="J80" i="4"/>
  <c r="J77" i="4"/>
  <c r="J76" i="4"/>
  <c r="J78" i="4" s="1"/>
  <c r="J71" i="4"/>
  <c r="J72" i="4" s="1"/>
  <c r="J74" i="4" s="1"/>
  <c r="J58" i="4"/>
  <c r="J59" i="4" s="1"/>
  <c r="J65" i="4" s="1"/>
  <c r="J57" i="4"/>
  <c r="J55" i="4"/>
  <c r="K26" i="4"/>
  <c r="J24" i="4"/>
  <c r="J23" i="4"/>
  <c r="J21" i="4"/>
  <c r="K19" i="4"/>
  <c r="J18" i="4"/>
  <c r="J17" i="4"/>
  <c r="J4" i="4"/>
  <c r="K9" i="4"/>
  <c r="K5" i="4"/>
  <c r="J8" i="4"/>
  <c r="J7" i="4"/>
  <c r="AJ5" i="4"/>
  <c r="AJ13" i="4" s="1"/>
  <c r="AK5" i="4"/>
  <c r="AK13" i="4" s="1"/>
  <c r="AK15" i="4" s="1"/>
  <c r="AJ7" i="4"/>
  <c r="AJ8" i="4"/>
  <c r="AK9" i="4"/>
  <c r="AJ14" i="4"/>
  <c r="AK14" i="4"/>
  <c r="AJ19" i="4"/>
  <c r="AK19" i="4"/>
  <c r="AK23" i="4"/>
  <c r="AJ26" i="4"/>
  <c r="AK26" i="4"/>
  <c r="AJ30" i="4"/>
  <c r="AJ32" i="4" s="1"/>
  <c r="AK30" i="4"/>
  <c r="AK32" i="4" s="1"/>
  <c r="AJ36" i="4"/>
  <c r="AJ38" i="4" s="1"/>
  <c r="AK36" i="4"/>
  <c r="AK38" i="4" s="1"/>
  <c r="AJ42" i="4"/>
  <c r="AJ44" i="4" s="1"/>
  <c r="AK42" i="4"/>
  <c r="AK44" i="4" s="1"/>
  <c r="AJ48" i="4"/>
  <c r="AJ50" i="4" s="1"/>
  <c r="AK48" i="4"/>
  <c r="AK50" i="4"/>
  <c r="AJ55" i="4"/>
  <c r="AJ81" i="4" s="1"/>
  <c r="AJ57" i="4"/>
  <c r="AJ59" i="4" s="1"/>
  <c r="AJ65" i="4" s="1"/>
  <c r="AJ72" i="4"/>
  <c r="AJ74" i="4" s="1"/>
  <c r="AJ76" i="4"/>
  <c r="AJ78" i="4" s="1"/>
  <c r="AJ77" i="4"/>
  <c r="AJ80" i="4"/>
  <c r="AJ86" i="4"/>
  <c r="AJ89" i="4" s="1"/>
  <c r="AK86" i="4"/>
  <c r="AK89" i="4" s="1"/>
  <c r="AJ117" i="4"/>
  <c r="AJ122" i="4"/>
  <c r="AJ129" i="4"/>
  <c r="AK133" i="4" s="1"/>
  <c r="AK136" i="4" s="1"/>
  <c r="AK137" i="4" s="1"/>
  <c r="AK135" i="4"/>
  <c r="AJ139" i="4"/>
  <c r="AJ9" i="4" l="1"/>
  <c r="AJ119" i="4"/>
  <c r="I11" i="4"/>
  <c r="B62" i="4"/>
  <c r="B63" i="4" s="1"/>
  <c r="B67" i="4" s="1"/>
  <c r="J104" i="4"/>
  <c r="J114" i="4"/>
  <c r="F91" i="4"/>
  <c r="F92" i="4" s="1"/>
  <c r="K89" i="4"/>
  <c r="J137" i="4"/>
  <c r="K136" i="4"/>
  <c r="K137" i="4" s="1"/>
  <c r="AJ131" i="4"/>
  <c r="AJ140" i="4" s="1"/>
  <c r="J19" i="4"/>
  <c r="J89" i="4"/>
  <c r="J26" i="4"/>
  <c r="K13" i="4"/>
  <c r="AJ133" i="4"/>
  <c r="AJ136" i="4" s="1"/>
  <c r="AJ137" i="4" s="1"/>
  <c r="J110" i="4"/>
  <c r="I91" i="4"/>
  <c r="I92" i="4" s="1"/>
  <c r="AJ82" i="4"/>
  <c r="AJ61" i="4"/>
  <c r="AJ63" i="4" s="1"/>
  <c r="AJ67" i="4" s="1"/>
  <c r="J100" i="4"/>
  <c r="AJ124" i="4"/>
  <c r="AK92" i="4"/>
  <c r="AJ15" i="4"/>
  <c r="J61" i="4"/>
  <c r="J81" i="4"/>
  <c r="J9" i="4"/>
  <c r="J82" i="4"/>
  <c r="J5" i="4"/>
  <c r="AJ141" i="4"/>
  <c r="AJ92" i="4"/>
  <c r="R108" i="2"/>
  <c r="P108" i="2"/>
  <c r="N108" i="2"/>
  <c r="L108" i="2"/>
  <c r="R98" i="2"/>
  <c r="P98" i="2"/>
  <c r="N98" i="2"/>
  <c r="L98" i="2"/>
  <c r="R98" i="4"/>
  <c r="P98" i="4"/>
  <c r="N98" i="4"/>
  <c r="L98" i="4"/>
  <c r="I14" i="4" l="1"/>
  <c r="I15" i="4" s="1"/>
  <c r="J13" i="4"/>
  <c r="J131" i="4"/>
  <c r="J140" i="4" s="1"/>
  <c r="J141" i="4" s="1"/>
  <c r="R108" i="4"/>
  <c r="P108" i="4"/>
  <c r="N108" i="4"/>
  <c r="L108" i="4"/>
  <c r="AH139" i="4" l="1"/>
  <c r="AF139" i="4"/>
  <c r="AD139" i="4"/>
  <c r="AB139" i="4"/>
  <c r="Z139" i="4"/>
  <c r="X139" i="4"/>
  <c r="V139" i="4"/>
  <c r="T139" i="4"/>
  <c r="R139" i="4"/>
  <c r="P139" i="4"/>
  <c r="N139" i="4"/>
  <c r="AI135" i="4"/>
  <c r="AG135" i="4"/>
  <c r="AE135" i="4"/>
  <c r="AC135" i="4"/>
  <c r="AA135" i="4"/>
  <c r="Y135" i="4"/>
  <c r="W135" i="4"/>
  <c r="U135" i="4"/>
  <c r="S135" i="4"/>
  <c r="Q135" i="4"/>
  <c r="O135" i="4"/>
  <c r="L135" i="4"/>
  <c r="L139" i="4" s="1"/>
  <c r="AH129" i="4"/>
  <c r="AI133" i="4" s="1"/>
  <c r="AI136" i="4" s="1"/>
  <c r="AF129" i="4"/>
  <c r="AG133" i="4" s="1"/>
  <c r="AG136" i="4" s="1"/>
  <c r="AD129" i="4"/>
  <c r="AE133" i="4" s="1"/>
  <c r="AE136" i="4" s="1"/>
  <c r="AB129" i="4"/>
  <c r="AC133" i="4" s="1"/>
  <c r="AC136" i="4" s="1"/>
  <c r="Z129" i="4"/>
  <c r="AA133" i="4" s="1"/>
  <c r="AA136" i="4" s="1"/>
  <c r="X129" i="4"/>
  <c r="Y133" i="4" s="1"/>
  <c r="Y136" i="4" s="1"/>
  <c r="Y137" i="4" s="1"/>
  <c r="V129" i="4"/>
  <c r="W133" i="4" s="1"/>
  <c r="W136" i="4" s="1"/>
  <c r="T129" i="4"/>
  <c r="U133" i="4" s="1"/>
  <c r="U136" i="4" s="1"/>
  <c r="R129" i="4"/>
  <c r="S133" i="4" s="1"/>
  <c r="S136" i="4" s="1"/>
  <c r="P129" i="4"/>
  <c r="Q133" i="4" s="1"/>
  <c r="Q136" i="4" s="1"/>
  <c r="N129" i="4"/>
  <c r="O133" i="4" s="1"/>
  <c r="O136" i="4" s="1"/>
  <c r="L129" i="4"/>
  <c r="M133" i="4" s="1"/>
  <c r="AH122" i="4"/>
  <c r="AF122" i="4"/>
  <c r="AD122" i="4"/>
  <c r="AB122" i="4"/>
  <c r="Z122" i="4"/>
  <c r="X122" i="4"/>
  <c r="V122" i="4"/>
  <c r="T122" i="4"/>
  <c r="AH117" i="4"/>
  <c r="AF117" i="4"/>
  <c r="AD117" i="4"/>
  <c r="AB117" i="4"/>
  <c r="Z117" i="4"/>
  <c r="X117" i="4"/>
  <c r="V117" i="4"/>
  <c r="T117" i="4"/>
  <c r="AH88" i="4"/>
  <c r="AI88" i="4" s="1"/>
  <c r="AG88" i="4"/>
  <c r="AF88" i="4"/>
  <c r="AE88" i="4"/>
  <c r="AD88" i="4"/>
  <c r="AC88" i="4"/>
  <c r="AB88" i="4"/>
  <c r="Z88" i="4"/>
  <c r="AA88" i="4" s="1"/>
  <c r="Y88" i="4"/>
  <c r="X88" i="4"/>
  <c r="W88" i="4"/>
  <c r="V88" i="4"/>
  <c r="U88" i="4"/>
  <c r="T88" i="4"/>
  <c r="R88" i="4"/>
  <c r="S88" i="4" s="1"/>
  <c r="P88" i="4"/>
  <c r="O88" i="4"/>
  <c r="N88" i="4"/>
  <c r="M88" i="4"/>
  <c r="L88" i="4"/>
  <c r="AI86" i="4"/>
  <c r="AG86" i="4"/>
  <c r="AE86" i="4"/>
  <c r="AC86" i="4"/>
  <c r="AC89" i="4" s="1"/>
  <c r="AA86" i="4"/>
  <c r="Y86" i="4"/>
  <c r="Y89" i="4" s="1"/>
  <c r="W86" i="4"/>
  <c r="U86" i="4"/>
  <c r="S86" i="4"/>
  <c r="Q86" i="4"/>
  <c r="O86" i="4"/>
  <c r="M86" i="4"/>
  <c r="AH85" i="4"/>
  <c r="AH86" i="4" s="1"/>
  <c r="AH89" i="4" s="1"/>
  <c r="AF85" i="4"/>
  <c r="AF86" i="4" s="1"/>
  <c r="AD85" i="4"/>
  <c r="AD86" i="4" s="1"/>
  <c r="AB85" i="4"/>
  <c r="AB86" i="4" s="1"/>
  <c r="Z85" i="4"/>
  <c r="Z86" i="4" s="1"/>
  <c r="X85" i="4"/>
  <c r="X86" i="4" s="1"/>
  <c r="V85" i="4"/>
  <c r="V86" i="4" s="1"/>
  <c r="T85" i="4"/>
  <c r="T86" i="4" s="1"/>
  <c r="R85" i="4"/>
  <c r="R86" i="4" s="1"/>
  <c r="P85" i="4"/>
  <c r="P86" i="4" s="1"/>
  <c r="N85" i="4"/>
  <c r="N86" i="4" s="1"/>
  <c r="L85" i="4"/>
  <c r="L86" i="4" s="1"/>
  <c r="AH80" i="4"/>
  <c r="AF80" i="4"/>
  <c r="AD80" i="4"/>
  <c r="AB80" i="4"/>
  <c r="Z80" i="4"/>
  <c r="X80" i="4"/>
  <c r="V80" i="4"/>
  <c r="T80" i="4"/>
  <c r="R80" i="4"/>
  <c r="P80" i="4"/>
  <c r="N80" i="4"/>
  <c r="L80" i="4"/>
  <c r="AH77" i="4"/>
  <c r="AF77" i="4"/>
  <c r="AD77" i="4"/>
  <c r="AB77" i="4"/>
  <c r="Z77" i="4"/>
  <c r="X77" i="4"/>
  <c r="V77" i="4"/>
  <c r="T77" i="4"/>
  <c r="R77" i="4"/>
  <c r="P77" i="4"/>
  <c r="N77" i="4"/>
  <c r="L77" i="4"/>
  <c r="AH76" i="4"/>
  <c r="AF76" i="4"/>
  <c r="AD76" i="4"/>
  <c r="AB76" i="4"/>
  <c r="Z76" i="4"/>
  <c r="X76" i="4"/>
  <c r="X78" i="4" s="1"/>
  <c r="V76" i="4"/>
  <c r="V78" i="4" s="1"/>
  <c r="T76" i="4"/>
  <c r="T78" i="4" s="1"/>
  <c r="R76" i="4"/>
  <c r="P76" i="4"/>
  <c r="N76" i="4"/>
  <c r="L76" i="4"/>
  <c r="AH72" i="4"/>
  <c r="AH74" i="4" s="1"/>
  <c r="AF72" i="4"/>
  <c r="AF74" i="4" s="1"/>
  <c r="AD72" i="4"/>
  <c r="AD74" i="4" s="1"/>
  <c r="AB71" i="4"/>
  <c r="AB72" i="4" s="1"/>
  <c r="AB74" i="4" s="1"/>
  <c r="Z71" i="4"/>
  <c r="Z72" i="4" s="1"/>
  <c r="Z74" i="4" s="1"/>
  <c r="X71" i="4"/>
  <c r="X72" i="4" s="1"/>
  <c r="X74" i="4" s="1"/>
  <c r="V71" i="4"/>
  <c r="V72" i="4" s="1"/>
  <c r="V74" i="4" s="1"/>
  <c r="T71" i="4"/>
  <c r="T72" i="4" s="1"/>
  <c r="T74" i="4" s="1"/>
  <c r="R71" i="4"/>
  <c r="R72" i="4" s="1"/>
  <c r="R74" i="4" s="1"/>
  <c r="P71" i="4"/>
  <c r="P72" i="4" s="1"/>
  <c r="P74" i="4" s="1"/>
  <c r="N71" i="4"/>
  <c r="N72" i="4" s="1"/>
  <c r="N74" i="4" s="1"/>
  <c r="L71" i="4"/>
  <c r="L72" i="4" s="1"/>
  <c r="L74" i="4" s="1"/>
  <c r="AB58" i="4"/>
  <c r="Z58" i="4"/>
  <c r="X58" i="4"/>
  <c r="V58" i="4"/>
  <c r="T58" i="4"/>
  <c r="R58" i="4"/>
  <c r="P58" i="4"/>
  <c r="N58" i="4"/>
  <c r="L58" i="4"/>
  <c r="AH57" i="4"/>
  <c r="AH59" i="4" s="1"/>
  <c r="AH65" i="4" s="1"/>
  <c r="AF57" i="4"/>
  <c r="AF59" i="4" s="1"/>
  <c r="AF65" i="4" s="1"/>
  <c r="AD57" i="4"/>
  <c r="AD59" i="4" s="1"/>
  <c r="AD65" i="4" s="1"/>
  <c r="AB57" i="4"/>
  <c r="Z57" i="4"/>
  <c r="Z59" i="4" s="1"/>
  <c r="Z65" i="4" s="1"/>
  <c r="X57" i="4"/>
  <c r="X59" i="4" s="1"/>
  <c r="X65" i="4" s="1"/>
  <c r="V57" i="4"/>
  <c r="T57" i="4"/>
  <c r="T59" i="4" s="1"/>
  <c r="T65" i="4" s="1"/>
  <c r="R57" i="4"/>
  <c r="P57" i="4"/>
  <c r="N57" i="4"/>
  <c r="L57" i="4"/>
  <c r="AH55" i="4"/>
  <c r="AF55" i="4"/>
  <c r="X62" i="4" s="1"/>
  <c r="AD55" i="4"/>
  <c r="AD124" i="4" s="1"/>
  <c r="AB55" i="4"/>
  <c r="AB124" i="4" s="1"/>
  <c r="Z55" i="4"/>
  <c r="X55" i="4"/>
  <c r="X119" i="4" s="1"/>
  <c r="V55" i="4"/>
  <c r="T55" i="4"/>
  <c r="T61" i="4" s="1"/>
  <c r="R55" i="4"/>
  <c r="P55" i="4"/>
  <c r="N55" i="4"/>
  <c r="L55" i="4"/>
  <c r="AI48" i="4"/>
  <c r="AI50" i="4" s="1"/>
  <c r="AH48" i="4"/>
  <c r="AH50" i="4" s="1"/>
  <c r="AG48" i="4"/>
  <c r="AG50" i="4" s="1"/>
  <c r="AF48" i="4"/>
  <c r="AF50" i="4" s="1"/>
  <c r="AE48" i="4"/>
  <c r="AE50" i="4" s="1"/>
  <c r="AD48" i="4"/>
  <c r="AD50" i="4" s="1"/>
  <c r="AC48" i="4"/>
  <c r="AC50" i="4" s="1"/>
  <c r="AB48" i="4"/>
  <c r="AB50" i="4" s="1"/>
  <c r="AA48" i="4"/>
  <c r="AA50" i="4" s="1"/>
  <c r="Z48" i="4"/>
  <c r="Z50" i="4" s="1"/>
  <c r="Y48" i="4"/>
  <c r="Y50" i="4" s="1"/>
  <c r="X48" i="4"/>
  <c r="X50" i="4" s="1"/>
  <c r="W48" i="4"/>
  <c r="W50" i="4" s="1"/>
  <c r="V48" i="4"/>
  <c r="V50" i="4" s="1"/>
  <c r="U48" i="4"/>
  <c r="U50" i="4" s="1"/>
  <c r="T48" i="4"/>
  <c r="T50" i="4" s="1"/>
  <c r="S48" i="4"/>
  <c r="S50" i="4" s="1"/>
  <c r="R48" i="4"/>
  <c r="R50" i="4" s="1"/>
  <c r="Q48" i="4"/>
  <c r="Q50" i="4" s="1"/>
  <c r="P48" i="4"/>
  <c r="P50" i="4" s="1"/>
  <c r="O48" i="4"/>
  <c r="O50" i="4" s="1"/>
  <c r="N48" i="4"/>
  <c r="N50" i="4" s="1"/>
  <c r="M48" i="4"/>
  <c r="M50" i="4" s="1"/>
  <c r="L47" i="4"/>
  <c r="L46" i="4"/>
  <c r="AI42" i="4"/>
  <c r="AI44" i="4" s="1"/>
  <c r="AH42" i="4"/>
  <c r="AH44" i="4" s="1"/>
  <c r="AG42" i="4"/>
  <c r="AG44" i="4" s="1"/>
  <c r="AF42" i="4"/>
  <c r="AF44" i="4" s="1"/>
  <c r="AE42" i="4"/>
  <c r="AE44" i="4" s="1"/>
  <c r="AD42" i="4"/>
  <c r="AD44" i="4" s="1"/>
  <c r="AC42" i="4"/>
  <c r="AC44" i="4" s="1"/>
  <c r="AB42" i="4"/>
  <c r="AB44" i="4" s="1"/>
  <c r="AA42" i="4"/>
  <c r="AA44" i="4" s="1"/>
  <c r="Z42" i="4"/>
  <c r="Z44" i="4" s="1"/>
  <c r="Y42" i="4"/>
  <c r="Y44" i="4" s="1"/>
  <c r="X42" i="4"/>
  <c r="X44" i="4" s="1"/>
  <c r="W42" i="4"/>
  <c r="W44" i="4" s="1"/>
  <c r="V42" i="4"/>
  <c r="V44" i="4" s="1"/>
  <c r="U42" i="4"/>
  <c r="U44" i="4" s="1"/>
  <c r="T42" i="4"/>
  <c r="T44" i="4" s="1"/>
  <c r="S42" i="4"/>
  <c r="S44" i="4" s="1"/>
  <c r="R42" i="4"/>
  <c r="R44" i="4" s="1"/>
  <c r="Q42" i="4"/>
  <c r="Q44" i="4" s="1"/>
  <c r="P42" i="4"/>
  <c r="P44" i="4" s="1"/>
  <c r="O42" i="4"/>
  <c r="O44" i="4" s="1"/>
  <c r="N42" i="4"/>
  <c r="N44" i="4" s="1"/>
  <c r="M42" i="4"/>
  <c r="M44" i="4" s="1"/>
  <c r="L41" i="4"/>
  <c r="L40" i="4"/>
  <c r="AI36" i="4"/>
  <c r="AI38" i="4" s="1"/>
  <c r="AH36" i="4"/>
  <c r="AH38" i="4" s="1"/>
  <c r="AG36" i="4"/>
  <c r="AG38" i="4" s="1"/>
  <c r="AF36" i="4"/>
  <c r="AF38" i="4" s="1"/>
  <c r="AE36" i="4"/>
  <c r="AE38" i="4" s="1"/>
  <c r="AD36" i="4"/>
  <c r="AD38" i="4" s="1"/>
  <c r="AC36" i="4"/>
  <c r="AC38" i="4" s="1"/>
  <c r="AB36" i="4"/>
  <c r="AB38" i="4" s="1"/>
  <c r="AA36" i="4"/>
  <c r="AA38" i="4" s="1"/>
  <c r="Z36" i="4"/>
  <c r="Z38" i="4" s="1"/>
  <c r="Y36" i="4"/>
  <c r="Y38" i="4" s="1"/>
  <c r="X36" i="4"/>
  <c r="X38" i="4" s="1"/>
  <c r="W36" i="4"/>
  <c r="W38" i="4" s="1"/>
  <c r="V36" i="4"/>
  <c r="V38" i="4" s="1"/>
  <c r="U36" i="4"/>
  <c r="U38" i="4" s="1"/>
  <c r="T36" i="4"/>
  <c r="T38" i="4" s="1"/>
  <c r="S36" i="4"/>
  <c r="S38" i="4" s="1"/>
  <c r="R36" i="4"/>
  <c r="R38" i="4" s="1"/>
  <c r="Q36" i="4"/>
  <c r="Q38" i="4" s="1"/>
  <c r="P36" i="4"/>
  <c r="P38" i="4" s="1"/>
  <c r="O36" i="4"/>
  <c r="O38" i="4" s="1"/>
  <c r="N36" i="4"/>
  <c r="N38" i="4" s="1"/>
  <c r="M36" i="4"/>
  <c r="M38" i="4" s="1"/>
  <c r="L35" i="4"/>
  <c r="L34" i="4"/>
  <c r="AI30" i="4"/>
  <c r="AI32" i="4" s="1"/>
  <c r="AH30" i="4"/>
  <c r="AH32" i="4" s="1"/>
  <c r="AG30" i="4"/>
  <c r="AG32" i="4" s="1"/>
  <c r="AF30" i="4"/>
  <c r="AF32" i="4" s="1"/>
  <c r="AE30" i="4"/>
  <c r="AE32" i="4" s="1"/>
  <c r="AD30" i="4"/>
  <c r="AD32" i="4" s="1"/>
  <c r="AC30" i="4"/>
  <c r="AC32" i="4" s="1"/>
  <c r="AB30" i="4"/>
  <c r="AB32" i="4" s="1"/>
  <c r="AA30" i="4"/>
  <c r="AA32" i="4" s="1"/>
  <c r="Z30" i="4"/>
  <c r="Z32" i="4" s="1"/>
  <c r="Y30" i="4"/>
  <c r="Y32" i="4" s="1"/>
  <c r="X30" i="4"/>
  <c r="X32" i="4" s="1"/>
  <c r="W30" i="4"/>
  <c r="W32" i="4" s="1"/>
  <c r="V30" i="4"/>
  <c r="V32" i="4" s="1"/>
  <c r="U30" i="4"/>
  <c r="U32" i="4" s="1"/>
  <c r="T30" i="4"/>
  <c r="T32" i="4" s="1"/>
  <c r="S30" i="4"/>
  <c r="S32" i="4" s="1"/>
  <c r="R30" i="4"/>
  <c r="R32" i="4" s="1"/>
  <c r="Q30" i="4"/>
  <c r="Q32" i="4" s="1"/>
  <c r="P30" i="4"/>
  <c r="P32" i="4" s="1"/>
  <c r="O30" i="4"/>
  <c r="O32" i="4" s="1"/>
  <c r="N30" i="4"/>
  <c r="N32" i="4" s="1"/>
  <c r="M30" i="4"/>
  <c r="M32" i="4" s="1"/>
  <c r="L29" i="4"/>
  <c r="L28" i="4"/>
  <c r="AI26" i="4"/>
  <c r="AG26" i="4"/>
  <c r="AE26" i="4"/>
  <c r="AC26" i="4"/>
  <c r="AA26" i="4"/>
  <c r="Y26" i="4"/>
  <c r="W26" i="4"/>
  <c r="U26" i="4"/>
  <c r="S26" i="4"/>
  <c r="Q26" i="4"/>
  <c r="O26" i="4"/>
  <c r="M26" i="4"/>
  <c r="AH24" i="4"/>
  <c r="AI23" i="4"/>
  <c r="AG23" i="4"/>
  <c r="AE23" i="4"/>
  <c r="AC23" i="4"/>
  <c r="AA23" i="4"/>
  <c r="Y23" i="4"/>
  <c r="W23" i="4"/>
  <c r="U23" i="4"/>
  <c r="S23" i="4"/>
  <c r="Q23" i="4"/>
  <c r="O23" i="4"/>
  <c r="L23" i="4"/>
  <c r="AH21" i="4"/>
  <c r="AF21" i="4"/>
  <c r="AF26" i="4" s="1"/>
  <c r="AD21" i="4"/>
  <c r="AD26" i="4" s="1"/>
  <c r="AB21" i="4"/>
  <c r="AB26" i="4" s="1"/>
  <c r="Z21" i="4"/>
  <c r="Z26" i="4" s="1"/>
  <c r="X21" i="4"/>
  <c r="X26" i="4" s="1"/>
  <c r="V21" i="4"/>
  <c r="V26" i="4" s="1"/>
  <c r="T21" i="4"/>
  <c r="T26" i="4" s="1"/>
  <c r="R21" i="4"/>
  <c r="R26" i="4" s="1"/>
  <c r="P21" i="4"/>
  <c r="P26" i="4" s="1"/>
  <c r="N21" i="4"/>
  <c r="N26" i="4" s="1"/>
  <c r="L21" i="4"/>
  <c r="L26" i="4" s="1"/>
  <c r="AI19" i="4"/>
  <c r="AG19" i="4"/>
  <c r="AE19" i="4"/>
  <c r="AC19" i="4"/>
  <c r="AA19" i="4"/>
  <c r="Y19" i="4"/>
  <c r="W19" i="4"/>
  <c r="U19" i="4"/>
  <c r="Q19" i="4"/>
  <c r="O19" i="4"/>
  <c r="M19" i="4"/>
  <c r="AH18" i="4"/>
  <c r="AF18" i="4"/>
  <c r="AD18" i="4"/>
  <c r="AB18" i="4"/>
  <c r="Z18" i="4"/>
  <c r="X18" i="4"/>
  <c r="V18" i="4"/>
  <c r="T18" i="4"/>
  <c r="R18" i="4"/>
  <c r="P18" i="4"/>
  <c r="N18" i="4"/>
  <c r="L18" i="4"/>
  <c r="AH17" i="4"/>
  <c r="AF17" i="4"/>
  <c r="AD17" i="4"/>
  <c r="AB17" i="4"/>
  <c r="Z17" i="4"/>
  <c r="X17" i="4"/>
  <c r="X19" i="4" s="1"/>
  <c r="V17" i="4"/>
  <c r="V19" i="4" s="1"/>
  <c r="T17" i="4"/>
  <c r="R17" i="4"/>
  <c r="P17" i="4"/>
  <c r="N17" i="4"/>
  <c r="L17" i="4"/>
  <c r="AI9" i="4"/>
  <c r="AI11" i="4" s="1"/>
  <c r="AI14" i="4" s="1"/>
  <c r="AG9" i="4"/>
  <c r="AE9" i="4"/>
  <c r="AC9" i="4"/>
  <c r="AA9" i="4"/>
  <c r="Y9" i="4"/>
  <c r="W9" i="4"/>
  <c r="U9" i="4"/>
  <c r="S9" i="4"/>
  <c r="Q9" i="4"/>
  <c r="O9" i="4"/>
  <c r="M9" i="4"/>
  <c r="AH8" i="4"/>
  <c r="AF8" i="4"/>
  <c r="AD8" i="4"/>
  <c r="AB8" i="4"/>
  <c r="Z8" i="4"/>
  <c r="X8" i="4"/>
  <c r="V8" i="4"/>
  <c r="T8" i="4"/>
  <c r="R8" i="4"/>
  <c r="P8" i="4"/>
  <c r="N8" i="4"/>
  <c r="L8" i="4"/>
  <c r="AH7" i="4"/>
  <c r="AH9" i="4" s="1"/>
  <c r="AF7" i="4"/>
  <c r="AF9" i="4" s="1"/>
  <c r="AD7" i="4"/>
  <c r="AB7" i="4"/>
  <c r="Z7" i="4"/>
  <c r="X7" i="4"/>
  <c r="V7" i="4"/>
  <c r="T7" i="4"/>
  <c r="R7" i="4"/>
  <c r="R9" i="4" s="1"/>
  <c r="P7" i="4"/>
  <c r="P9" i="4" s="1"/>
  <c r="N7" i="4"/>
  <c r="L7" i="4"/>
  <c r="AI5" i="4"/>
  <c r="AI13" i="4" s="1"/>
  <c r="AG5" i="4"/>
  <c r="AG13" i="4" s="1"/>
  <c r="AE5" i="4"/>
  <c r="AE13" i="4" s="1"/>
  <c r="AC5" i="4"/>
  <c r="AC13" i="4" s="1"/>
  <c r="AA5" i="4"/>
  <c r="AA13" i="4" s="1"/>
  <c r="Y5" i="4"/>
  <c r="Y13" i="4" s="1"/>
  <c r="W5" i="4"/>
  <c r="W13" i="4" s="1"/>
  <c r="U5" i="4"/>
  <c r="U13" i="4" s="1"/>
  <c r="S5" i="4"/>
  <c r="S13" i="4" s="1"/>
  <c r="M5" i="4"/>
  <c r="M13" i="4" s="1"/>
  <c r="X4" i="4"/>
  <c r="V4" i="4"/>
  <c r="T4" i="4"/>
  <c r="R4" i="4"/>
  <c r="Q4" i="4" s="1"/>
  <c r="Q5" i="4" s="1"/>
  <c r="Q13" i="4" s="1"/>
  <c r="O4" i="4"/>
  <c r="O5" i="4" s="1"/>
  <c r="O13" i="4" s="1"/>
  <c r="AH3" i="4"/>
  <c r="AF3" i="4"/>
  <c r="AF133" i="4" s="1"/>
  <c r="AF136" i="4" s="1"/>
  <c r="AF137" i="4" s="1"/>
  <c r="AD3" i="4"/>
  <c r="AB3" i="4"/>
  <c r="Z3" i="4"/>
  <c r="Z5" i="4" s="1"/>
  <c r="Z13" i="4" s="1"/>
  <c r="X3" i="4"/>
  <c r="X133" i="4" s="1"/>
  <c r="X136" i="4" s="1"/>
  <c r="X137" i="4" s="1"/>
  <c r="V3" i="4"/>
  <c r="T3" i="4"/>
  <c r="R3" i="4"/>
  <c r="P3" i="4"/>
  <c r="P133" i="4" s="1"/>
  <c r="P136" i="4" s="1"/>
  <c r="P137" i="4" s="1"/>
  <c r="N3" i="4"/>
  <c r="L3" i="4"/>
  <c r="AJ139" i="2"/>
  <c r="AH139" i="2"/>
  <c r="AF139" i="2"/>
  <c r="AD139" i="2"/>
  <c r="AB139" i="2"/>
  <c r="Z139" i="2"/>
  <c r="X139" i="2"/>
  <c r="V139" i="2"/>
  <c r="T139" i="2"/>
  <c r="R139" i="2"/>
  <c r="P139" i="2"/>
  <c r="N139" i="2"/>
  <c r="AK135" i="2"/>
  <c r="AI135" i="2"/>
  <c r="AG135" i="2"/>
  <c r="AE135" i="2"/>
  <c r="AC135" i="2"/>
  <c r="AA135" i="2"/>
  <c r="Y135" i="2"/>
  <c r="W135" i="2"/>
  <c r="U135" i="2"/>
  <c r="S135" i="2"/>
  <c r="Q135" i="2"/>
  <c r="O135" i="2"/>
  <c r="L135" i="2"/>
  <c r="L139" i="2" s="1"/>
  <c r="AJ129" i="2"/>
  <c r="AH129" i="2"/>
  <c r="AI133" i="2" s="1"/>
  <c r="AI136" i="2" s="1"/>
  <c r="AF129" i="2"/>
  <c r="AG133" i="2" s="1"/>
  <c r="AG136" i="2" s="1"/>
  <c r="AD129" i="2"/>
  <c r="AE133" i="2" s="1"/>
  <c r="AE136" i="2" s="1"/>
  <c r="AB129" i="2"/>
  <c r="AC133" i="2" s="1"/>
  <c r="AC136" i="2" s="1"/>
  <c r="Z129" i="2"/>
  <c r="AA133" i="2" s="1"/>
  <c r="AA136" i="2" s="1"/>
  <c r="X129" i="2"/>
  <c r="Y133" i="2" s="1"/>
  <c r="Y136" i="2" s="1"/>
  <c r="V129" i="2"/>
  <c r="W133" i="2" s="1"/>
  <c r="W136" i="2" s="1"/>
  <c r="T129" i="2"/>
  <c r="U133" i="2" s="1"/>
  <c r="U136" i="2" s="1"/>
  <c r="R129" i="2"/>
  <c r="S133" i="2" s="1"/>
  <c r="S136" i="2" s="1"/>
  <c r="P129" i="2"/>
  <c r="Q133" i="2" s="1"/>
  <c r="Q136" i="2" s="1"/>
  <c r="N129" i="2"/>
  <c r="O133" i="2" s="1"/>
  <c r="O136" i="2" s="1"/>
  <c r="L129" i="2"/>
  <c r="M133" i="2" s="1"/>
  <c r="M136" i="2" s="1"/>
  <c r="M137" i="2" s="1"/>
  <c r="AJ122" i="2"/>
  <c r="AH122" i="2"/>
  <c r="AF122" i="2"/>
  <c r="AD122" i="2"/>
  <c r="AB122" i="2"/>
  <c r="Z122" i="2"/>
  <c r="X122" i="2"/>
  <c r="V122" i="2"/>
  <c r="T122" i="2"/>
  <c r="AJ117" i="2"/>
  <c r="AH117" i="2"/>
  <c r="AF117" i="2"/>
  <c r="AD117" i="2"/>
  <c r="AB117" i="2"/>
  <c r="Z117" i="2"/>
  <c r="X117" i="2"/>
  <c r="V117" i="2"/>
  <c r="T117" i="2"/>
  <c r="AH88" i="2"/>
  <c r="AI88" i="2" s="1"/>
  <c r="AG88" i="2"/>
  <c r="AF88" i="2"/>
  <c r="AE88" i="2"/>
  <c r="AD88" i="2"/>
  <c r="AC88" i="2"/>
  <c r="AB88" i="2"/>
  <c r="Z88" i="2"/>
  <c r="AA88" i="2" s="1"/>
  <c r="Y88" i="2"/>
  <c r="X88" i="2"/>
  <c r="W88" i="2"/>
  <c r="V88" i="2"/>
  <c r="U88" i="2"/>
  <c r="T88" i="2"/>
  <c r="R88" i="2"/>
  <c r="S88" i="2" s="1"/>
  <c r="Q88" i="2"/>
  <c r="P88" i="2"/>
  <c r="O88" i="2"/>
  <c r="N88" i="2"/>
  <c r="M88" i="2"/>
  <c r="L88" i="2"/>
  <c r="AK86" i="2"/>
  <c r="AK92" i="2" s="1"/>
  <c r="AJ86" i="2"/>
  <c r="AJ92" i="2" s="1"/>
  <c r="AI86" i="2"/>
  <c r="AI89" i="2" s="1"/>
  <c r="AG86" i="2"/>
  <c r="AE86" i="2"/>
  <c r="AC86" i="2"/>
  <c r="AA86" i="2"/>
  <c r="Y86" i="2"/>
  <c r="W86" i="2"/>
  <c r="U86" i="2"/>
  <c r="S86" i="2"/>
  <c r="Q86" i="2"/>
  <c r="O86" i="2"/>
  <c r="O89" i="2" s="1"/>
  <c r="M86" i="2"/>
  <c r="AH85" i="2"/>
  <c r="AH86" i="2" s="1"/>
  <c r="AF85" i="2"/>
  <c r="AF86" i="2" s="1"/>
  <c r="AF89" i="2" s="1"/>
  <c r="AD85" i="2"/>
  <c r="AD86" i="2" s="1"/>
  <c r="AB85" i="2"/>
  <c r="AB86" i="2" s="1"/>
  <c r="AB89" i="2" s="1"/>
  <c r="Z85" i="2"/>
  <c r="Z86" i="2" s="1"/>
  <c r="Z89" i="2" s="1"/>
  <c r="X85" i="2"/>
  <c r="X86" i="2" s="1"/>
  <c r="V85" i="2"/>
  <c r="V86" i="2" s="1"/>
  <c r="T85" i="2"/>
  <c r="T86" i="2" s="1"/>
  <c r="R85" i="2"/>
  <c r="R86" i="2" s="1"/>
  <c r="P85" i="2"/>
  <c r="P86" i="2" s="1"/>
  <c r="P89" i="2" s="1"/>
  <c r="N85" i="2"/>
  <c r="N86" i="2" s="1"/>
  <c r="N89" i="2" s="1"/>
  <c r="L85" i="2"/>
  <c r="L86" i="2" s="1"/>
  <c r="AJ80" i="2"/>
  <c r="AH80" i="2"/>
  <c r="AF80" i="2"/>
  <c r="AD80" i="2"/>
  <c r="AB80" i="2"/>
  <c r="Z80" i="2"/>
  <c r="X80" i="2"/>
  <c r="V80" i="2"/>
  <c r="T80" i="2"/>
  <c r="R80" i="2"/>
  <c r="P80" i="2"/>
  <c r="N80" i="2"/>
  <c r="L80" i="2"/>
  <c r="AJ77" i="2"/>
  <c r="AH77" i="2"/>
  <c r="AF77" i="2"/>
  <c r="AD77" i="2"/>
  <c r="AB77" i="2"/>
  <c r="Z77" i="2"/>
  <c r="X77" i="2"/>
  <c r="V77" i="2"/>
  <c r="T77" i="2"/>
  <c r="R77" i="2"/>
  <c r="P77" i="2"/>
  <c r="N77" i="2"/>
  <c r="L77" i="2"/>
  <c r="AJ76" i="2"/>
  <c r="AH76" i="2"/>
  <c r="AF76" i="2"/>
  <c r="AD76" i="2"/>
  <c r="AD78" i="2" s="1"/>
  <c r="AB76" i="2"/>
  <c r="AB78" i="2" s="1"/>
  <c r="Z76" i="2"/>
  <c r="X76" i="2"/>
  <c r="V76" i="2"/>
  <c r="T76" i="2"/>
  <c r="R76" i="2"/>
  <c r="P76" i="2"/>
  <c r="N76" i="2"/>
  <c r="N78" i="2" s="1"/>
  <c r="L76" i="2"/>
  <c r="L78" i="2" s="1"/>
  <c r="AJ72" i="2"/>
  <c r="AJ74" i="2" s="1"/>
  <c r="AH72" i="2"/>
  <c r="AH74" i="2" s="1"/>
  <c r="AF72" i="2"/>
  <c r="AF74" i="2" s="1"/>
  <c r="AD72" i="2"/>
  <c r="AD74" i="2" s="1"/>
  <c r="AB71" i="2"/>
  <c r="AB72" i="2" s="1"/>
  <c r="AB74" i="2" s="1"/>
  <c r="Z71" i="2"/>
  <c r="Z72" i="2" s="1"/>
  <c r="Z74" i="2" s="1"/>
  <c r="X71" i="2"/>
  <c r="X72" i="2" s="1"/>
  <c r="X74" i="2" s="1"/>
  <c r="V71" i="2"/>
  <c r="V72" i="2" s="1"/>
  <c r="V74" i="2" s="1"/>
  <c r="T71" i="2"/>
  <c r="T72" i="2" s="1"/>
  <c r="T74" i="2" s="1"/>
  <c r="R71" i="2"/>
  <c r="R72" i="2" s="1"/>
  <c r="R74" i="2" s="1"/>
  <c r="P71" i="2"/>
  <c r="P72" i="2" s="1"/>
  <c r="P74" i="2" s="1"/>
  <c r="N71" i="2"/>
  <c r="N72" i="2" s="1"/>
  <c r="N74" i="2" s="1"/>
  <c r="L71" i="2"/>
  <c r="L72" i="2" s="1"/>
  <c r="L74" i="2" s="1"/>
  <c r="AB58" i="2"/>
  <c r="Z58" i="2"/>
  <c r="X58" i="2"/>
  <c r="V58" i="2"/>
  <c r="T58" i="2"/>
  <c r="R58" i="2"/>
  <c r="P58" i="2"/>
  <c r="N58" i="2"/>
  <c r="L58" i="2"/>
  <c r="AJ57" i="2"/>
  <c r="AJ59" i="2" s="1"/>
  <c r="AJ65" i="2" s="1"/>
  <c r="AH57" i="2"/>
  <c r="AH59" i="2" s="1"/>
  <c r="AH65" i="2" s="1"/>
  <c r="AF57" i="2"/>
  <c r="AF59" i="2" s="1"/>
  <c r="AF65" i="2" s="1"/>
  <c r="AD57" i="2"/>
  <c r="AD59" i="2" s="1"/>
  <c r="AD65" i="2" s="1"/>
  <c r="AB57" i="2"/>
  <c r="Z57" i="2"/>
  <c r="X57" i="2"/>
  <c r="V57" i="2"/>
  <c r="V59" i="2" s="1"/>
  <c r="V65" i="2" s="1"/>
  <c r="T57" i="2"/>
  <c r="R57" i="2"/>
  <c r="P57" i="2"/>
  <c r="N57" i="2"/>
  <c r="L57" i="2"/>
  <c r="AJ55" i="2"/>
  <c r="AJ124" i="2" s="1"/>
  <c r="AH55" i="2"/>
  <c r="AH81" i="2" s="1"/>
  <c r="AF55" i="2"/>
  <c r="AF119" i="2" s="1"/>
  <c r="AD55" i="2"/>
  <c r="AB55" i="2"/>
  <c r="Z55" i="2"/>
  <c r="Z81" i="2" s="1"/>
  <c r="X55" i="2"/>
  <c r="X119" i="2" s="1"/>
  <c r="V55" i="2"/>
  <c r="T55" i="2"/>
  <c r="T61" i="2" s="1"/>
  <c r="R55" i="2"/>
  <c r="R114" i="2" s="1"/>
  <c r="P55" i="2"/>
  <c r="P114" i="2" s="1"/>
  <c r="N55" i="2"/>
  <c r="N114" i="2" s="1"/>
  <c r="L55" i="2"/>
  <c r="L114" i="2" s="1"/>
  <c r="AK48" i="2"/>
  <c r="AK50" i="2" s="1"/>
  <c r="AJ48" i="2"/>
  <c r="AJ50" i="2" s="1"/>
  <c r="AI48" i="2"/>
  <c r="AI50" i="2" s="1"/>
  <c r="AH48" i="2"/>
  <c r="AH50" i="2" s="1"/>
  <c r="AG48" i="2"/>
  <c r="AG50" i="2" s="1"/>
  <c r="AF48" i="2"/>
  <c r="AF50" i="2" s="1"/>
  <c r="AE48" i="2"/>
  <c r="AE50" i="2" s="1"/>
  <c r="AD48" i="2"/>
  <c r="AD50" i="2" s="1"/>
  <c r="AC48" i="2"/>
  <c r="AC50" i="2" s="1"/>
  <c r="AB48" i="2"/>
  <c r="AB50" i="2" s="1"/>
  <c r="AA48" i="2"/>
  <c r="AA50" i="2" s="1"/>
  <c r="Z48" i="2"/>
  <c r="Z50" i="2" s="1"/>
  <c r="Y48" i="2"/>
  <c r="Y50" i="2" s="1"/>
  <c r="X48" i="2"/>
  <c r="X50" i="2" s="1"/>
  <c r="W48" i="2"/>
  <c r="W50" i="2" s="1"/>
  <c r="V48" i="2"/>
  <c r="V50" i="2" s="1"/>
  <c r="U48" i="2"/>
  <c r="U50" i="2" s="1"/>
  <c r="T48" i="2"/>
  <c r="T50" i="2" s="1"/>
  <c r="S48" i="2"/>
  <c r="S50" i="2" s="1"/>
  <c r="R48" i="2"/>
  <c r="R50" i="2" s="1"/>
  <c r="Q48" i="2"/>
  <c r="Q50" i="2" s="1"/>
  <c r="P48" i="2"/>
  <c r="P50" i="2" s="1"/>
  <c r="O48" i="2"/>
  <c r="O50" i="2" s="1"/>
  <c r="N48" i="2"/>
  <c r="N50" i="2" s="1"/>
  <c r="M48" i="2"/>
  <c r="M50" i="2" s="1"/>
  <c r="L47" i="2"/>
  <c r="L46" i="2"/>
  <c r="L48" i="2" s="1"/>
  <c r="L50" i="2" s="1"/>
  <c r="AK42" i="2"/>
  <c r="AK44" i="2" s="1"/>
  <c r="AJ42" i="2"/>
  <c r="AJ44" i="2" s="1"/>
  <c r="AI42" i="2"/>
  <c r="AI44" i="2" s="1"/>
  <c r="AH42" i="2"/>
  <c r="AH44" i="2" s="1"/>
  <c r="AG42" i="2"/>
  <c r="AG44" i="2" s="1"/>
  <c r="AF42" i="2"/>
  <c r="AF44" i="2" s="1"/>
  <c r="AE42" i="2"/>
  <c r="AE44" i="2" s="1"/>
  <c r="AD42" i="2"/>
  <c r="AD44" i="2" s="1"/>
  <c r="AC42" i="2"/>
  <c r="AC44" i="2" s="1"/>
  <c r="AB42" i="2"/>
  <c r="AB44" i="2" s="1"/>
  <c r="AA42" i="2"/>
  <c r="AA44" i="2" s="1"/>
  <c r="Z42" i="2"/>
  <c r="Z44" i="2" s="1"/>
  <c r="Y42" i="2"/>
  <c r="Y44" i="2" s="1"/>
  <c r="X42" i="2"/>
  <c r="X44" i="2" s="1"/>
  <c r="W42" i="2"/>
  <c r="W44" i="2" s="1"/>
  <c r="V42" i="2"/>
  <c r="V44" i="2" s="1"/>
  <c r="U42" i="2"/>
  <c r="U44" i="2" s="1"/>
  <c r="T42" i="2"/>
  <c r="T44" i="2" s="1"/>
  <c r="S42" i="2"/>
  <c r="S44" i="2" s="1"/>
  <c r="R42" i="2"/>
  <c r="R44" i="2" s="1"/>
  <c r="Q42" i="2"/>
  <c r="Q44" i="2" s="1"/>
  <c r="P42" i="2"/>
  <c r="P44" i="2" s="1"/>
  <c r="O42" i="2"/>
  <c r="O44" i="2" s="1"/>
  <c r="N42" i="2"/>
  <c r="N44" i="2" s="1"/>
  <c r="M42" i="2"/>
  <c r="M44" i="2" s="1"/>
  <c r="L41" i="2"/>
  <c r="L40" i="2"/>
  <c r="AK36" i="2"/>
  <c r="AK38" i="2" s="1"/>
  <c r="AJ36" i="2"/>
  <c r="AJ38" i="2" s="1"/>
  <c r="AI36" i="2"/>
  <c r="AI38" i="2" s="1"/>
  <c r="AH36" i="2"/>
  <c r="AH38" i="2" s="1"/>
  <c r="AG36" i="2"/>
  <c r="AG38" i="2" s="1"/>
  <c r="AF36" i="2"/>
  <c r="AF38" i="2" s="1"/>
  <c r="AE36" i="2"/>
  <c r="AE38" i="2" s="1"/>
  <c r="AD36" i="2"/>
  <c r="AD38" i="2" s="1"/>
  <c r="AC36" i="2"/>
  <c r="AC38" i="2" s="1"/>
  <c r="AB36" i="2"/>
  <c r="AB38" i="2" s="1"/>
  <c r="AA36" i="2"/>
  <c r="AA38" i="2" s="1"/>
  <c r="Z36" i="2"/>
  <c r="Z38" i="2" s="1"/>
  <c r="Y36" i="2"/>
  <c r="Y38" i="2" s="1"/>
  <c r="X36" i="2"/>
  <c r="X38" i="2" s="1"/>
  <c r="W36" i="2"/>
  <c r="W38" i="2" s="1"/>
  <c r="V36" i="2"/>
  <c r="V38" i="2" s="1"/>
  <c r="U36" i="2"/>
  <c r="U38" i="2" s="1"/>
  <c r="T36" i="2"/>
  <c r="T38" i="2" s="1"/>
  <c r="S36" i="2"/>
  <c r="S38" i="2" s="1"/>
  <c r="R36" i="2"/>
  <c r="R38" i="2" s="1"/>
  <c r="Q36" i="2"/>
  <c r="Q38" i="2" s="1"/>
  <c r="P36" i="2"/>
  <c r="P38" i="2" s="1"/>
  <c r="O36" i="2"/>
  <c r="O38" i="2" s="1"/>
  <c r="N36" i="2"/>
  <c r="N38" i="2" s="1"/>
  <c r="M36" i="2"/>
  <c r="M38" i="2" s="1"/>
  <c r="L35" i="2"/>
  <c r="L34" i="2"/>
  <c r="AK30" i="2"/>
  <c r="AK32" i="2" s="1"/>
  <c r="AJ30" i="2"/>
  <c r="AJ32" i="2" s="1"/>
  <c r="AI30" i="2"/>
  <c r="AI32" i="2" s="1"/>
  <c r="AH30" i="2"/>
  <c r="AH32" i="2" s="1"/>
  <c r="AG30" i="2"/>
  <c r="AG32" i="2" s="1"/>
  <c r="AF30" i="2"/>
  <c r="AF32" i="2" s="1"/>
  <c r="AE30" i="2"/>
  <c r="AE32" i="2" s="1"/>
  <c r="AD30" i="2"/>
  <c r="AD32" i="2" s="1"/>
  <c r="AC30" i="2"/>
  <c r="AC32" i="2" s="1"/>
  <c r="AB30" i="2"/>
  <c r="AB32" i="2" s="1"/>
  <c r="AA30" i="2"/>
  <c r="AA32" i="2" s="1"/>
  <c r="Z30" i="2"/>
  <c r="Z32" i="2" s="1"/>
  <c r="Y30" i="2"/>
  <c r="Y32" i="2" s="1"/>
  <c r="X30" i="2"/>
  <c r="X32" i="2" s="1"/>
  <c r="W30" i="2"/>
  <c r="W32" i="2" s="1"/>
  <c r="V30" i="2"/>
  <c r="V32" i="2" s="1"/>
  <c r="U30" i="2"/>
  <c r="U32" i="2" s="1"/>
  <c r="T30" i="2"/>
  <c r="T32" i="2" s="1"/>
  <c r="S30" i="2"/>
  <c r="S32" i="2" s="1"/>
  <c r="R30" i="2"/>
  <c r="R32" i="2" s="1"/>
  <c r="Q30" i="2"/>
  <c r="Q32" i="2" s="1"/>
  <c r="P30" i="2"/>
  <c r="P32" i="2" s="1"/>
  <c r="O30" i="2"/>
  <c r="O32" i="2" s="1"/>
  <c r="N30" i="2"/>
  <c r="N32" i="2" s="1"/>
  <c r="M30" i="2"/>
  <c r="M32" i="2" s="1"/>
  <c r="L29" i="2"/>
  <c r="L28" i="2"/>
  <c r="AK26" i="2"/>
  <c r="AJ26" i="2"/>
  <c r="AI26" i="2"/>
  <c r="AG26" i="2"/>
  <c r="AE26" i="2"/>
  <c r="AC26" i="2"/>
  <c r="AA26" i="2"/>
  <c r="Y26" i="2"/>
  <c r="W26" i="2"/>
  <c r="U26" i="2"/>
  <c r="S26" i="2"/>
  <c r="Q26" i="2"/>
  <c r="O26" i="2"/>
  <c r="M26" i="2"/>
  <c r="AH24" i="2"/>
  <c r="AK23" i="2"/>
  <c r="AI23" i="2"/>
  <c r="AG23" i="2"/>
  <c r="AE23" i="2"/>
  <c r="AC23" i="2"/>
  <c r="AA23" i="2"/>
  <c r="Y23" i="2"/>
  <c r="W23" i="2"/>
  <c r="U23" i="2"/>
  <c r="S23" i="2"/>
  <c r="Q23" i="2"/>
  <c r="O23" i="2"/>
  <c r="L23" i="2"/>
  <c r="AH21" i="2"/>
  <c r="AF21" i="2"/>
  <c r="AF26" i="2" s="1"/>
  <c r="AD21" i="2"/>
  <c r="AD26" i="2" s="1"/>
  <c r="AB21" i="2"/>
  <c r="AB26" i="2" s="1"/>
  <c r="Z21" i="2"/>
  <c r="Z26" i="2" s="1"/>
  <c r="X21" i="2"/>
  <c r="X26" i="2" s="1"/>
  <c r="V21" i="2"/>
  <c r="V26" i="2" s="1"/>
  <c r="T21" i="2"/>
  <c r="T26" i="2" s="1"/>
  <c r="R21" i="2"/>
  <c r="R26" i="2" s="1"/>
  <c r="P21" i="2"/>
  <c r="P26" i="2" s="1"/>
  <c r="N21" i="2"/>
  <c r="N26" i="2" s="1"/>
  <c r="L21" i="2"/>
  <c r="L26" i="2" s="1"/>
  <c r="AK19" i="2"/>
  <c r="AJ19" i="2"/>
  <c r="AI19" i="2"/>
  <c r="AG19" i="2"/>
  <c r="AE19" i="2"/>
  <c r="AC19" i="2"/>
  <c r="AA19" i="2"/>
  <c r="Y19" i="2"/>
  <c r="W19" i="2"/>
  <c r="U19" i="2"/>
  <c r="S19" i="2"/>
  <c r="Q19" i="2"/>
  <c r="O19" i="2"/>
  <c r="M19" i="2"/>
  <c r="AH18" i="2"/>
  <c r="AF18" i="2"/>
  <c r="AD18" i="2"/>
  <c r="AB18" i="2"/>
  <c r="Z18" i="2"/>
  <c r="X18" i="2"/>
  <c r="V18" i="2"/>
  <c r="T18" i="2"/>
  <c r="R18" i="2"/>
  <c r="P18" i="2"/>
  <c r="N18" i="2"/>
  <c r="L18" i="2"/>
  <c r="AH17" i="2"/>
  <c r="AF17" i="2"/>
  <c r="AD17" i="2"/>
  <c r="AB17" i="2"/>
  <c r="Z17" i="2"/>
  <c r="X17" i="2"/>
  <c r="V17" i="2"/>
  <c r="T17" i="2"/>
  <c r="T19" i="2" s="1"/>
  <c r="R17" i="2"/>
  <c r="P17" i="2"/>
  <c r="N17" i="2"/>
  <c r="L17" i="2"/>
  <c r="AK14" i="2"/>
  <c r="AJ14" i="2"/>
  <c r="AK9" i="2"/>
  <c r="AI9" i="2"/>
  <c r="AG9" i="2"/>
  <c r="AE9" i="2"/>
  <c r="AC9" i="2"/>
  <c r="AA9" i="2"/>
  <c r="Y9" i="2"/>
  <c r="W9" i="2"/>
  <c r="U9" i="2"/>
  <c r="S9" i="2"/>
  <c r="Q9" i="2"/>
  <c r="O9" i="2"/>
  <c r="M9" i="2"/>
  <c r="AJ8" i="2"/>
  <c r="AH8" i="2"/>
  <c r="AF8" i="2"/>
  <c r="AD8" i="2"/>
  <c r="AB8" i="2"/>
  <c r="Z8" i="2"/>
  <c r="X8" i="2"/>
  <c r="V8" i="2"/>
  <c r="T8" i="2"/>
  <c r="R8" i="2"/>
  <c r="P8" i="2"/>
  <c r="N8" i="2"/>
  <c r="L8" i="2"/>
  <c r="AJ7" i="2"/>
  <c r="AJ9" i="2" s="1"/>
  <c r="AH7" i="2"/>
  <c r="AF7" i="2"/>
  <c r="AD7" i="2"/>
  <c r="AB7" i="2"/>
  <c r="Z7" i="2"/>
  <c r="X7" i="2"/>
  <c r="V7" i="2"/>
  <c r="T7" i="2"/>
  <c r="T9" i="2" s="1"/>
  <c r="R7" i="2"/>
  <c r="P7" i="2"/>
  <c r="N7" i="2"/>
  <c r="L7" i="2"/>
  <c r="AK5" i="2"/>
  <c r="AK13" i="2" s="1"/>
  <c r="AJ5" i="2"/>
  <c r="AJ13" i="2" s="1"/>
  <c r="AI5" i="2"/>
  <c r="AI13" i="2" s="1"/>
  <c r="AG5" i="2"/>
  <c r="AG13" i="2" s="1"/>
  <c r="AE5" i="2"/>
  <c r="AE13" i="2" s="1"/>
  <c r="AC5" i="2"/>
  <c r="AC13" i="2" s="1"/>
  <c r="AA5" i="2"/>
  <c r="AA13" i="2" s="1"/>
  <c r="Y5" i="2"/>
  <c r="Y13" i="2" s="1"/>
  <c r="W5" i="2"/>
  <c r="W13" i="2" s="1"/>
  <c r="U5" i="2"/>
  <c r="U13" i="2" s="1"/>
  <c r="S5" i="2"/>
  <c r="S13" i="2" s="1"/>
  <c r="M5" i="2"/>
  <c r="M13" i="2" s="1"/>
  <c r="X4" i="2"/>
  <c r="V4" i="2"/>
  <c r="T4" i="2"/>
  <c r="R4" i="2"/>
  <c r="Q4" i="2" s="1"/>
  <c r="Q5" i="2" s="1"/>
  <c r="Q13" i="2" s="1"/>
  <c r="O4" i="2"/>
  <c r="O5" i="2" s="1"/>
  <c r="O13" i="2" s="1"/>
  <c r="AH3" i="2"/>
  <c r="AF3" i="2"/>
  <c r="AD3" i="2"/>
  <c r="AD5" i="2" s="1"/>
  <c r="AD13" i="2" s="1"/>
  <c r="AB3" i="2"/>
  <c r="AB5" i="2" s="1"/>
  <c r="AB13" i="2" s="1"/>
  <c r="Z3" i="2"/>
  <c r="X3" i="2"/>
  <c r="X133" i="2" s="1"/>
  <c r="X136" i="2" s="1"/>
  <c r="X137" i="2" s="1"/>
  <c r="V3" i="2"/>
  <c r="V133" i="2" s="1"/>
  <c r="V136" i="2" s="1"/>
  <c r="V137" i="2" s="1"/>
  <c r="T3" i="2"/>
  <c r="T5" i="2" s="1"/>
  <c r="T13" i="2" s="1"/>
  <c r="R3" i="2"/>
  <c r="P3" i="2"/>
  <c r="N3" i="2"/>
  <c r="L3" i="2"/>
  <c r="L5" i="2" s="1"/>
  <c r="L13" i="2" s="1"/>
  <c r="X9" i="2" l="1"/>
  <c r="X11" i="2" s="1"/>
  <c r="X14" i="2" s="1"/>
  <c r="P78" i="2"/>
  <c r="AF78" i="2"/>
  <c r="Q137" i="2"/>
  <c r="Z9" i="2"/>
  <c r="Z131" i="2" s="1"/>
  <c r="Z140" i="2" s="1"/>
  <c r="Z141" i="2" s="1"/>
  <c r="T89" i="2"/>
  <c r="AC89" i="2"/>
  <c r="S137" i="2"/>
  <c r="AI137" i="2"/>
  <c r="V91" i="2"/>
  <c r="V92" i="2" s="1"/>
  <c r="L19" i="2"/>
  <c r="Z133" i="2"/>
  <c r="Z136" i="2" s="1"/>
  <c r="Z137" i="2" s="1"/>
  <c r="X78" i="2"/>
  <c r="S89" i="2"/>
  <c r="AI11" i="2"/>
  <c r="AI14" i="2" s="1"/>
  <c r="AI15" i="2" s="1"/>
  <c r="L59" i="2"/>
  <c r="L65" i="2" s="1"/>
  <c r="AB59" i="2"/>
  <c r="AB65" i="2" s="1"/>
  <c r="N19" i="2"/>
  <c r="N133" i="2"/>
  <c r="N136" i="2" s="1"/>
  <c r="N137" i="2" s="1"/>
  <c r="R78" i="2"/>
  <c r="AH78" i="2"/>
  <c r="T9" i="4"/>
  <c r="R11" i="4" s="1"/>
  <c r="R14" i="4" s="1"/>
  <c r="R15" i="4" s="1"/>
  <c r="L19" i="4"/>
  <c r="AB19" i="4"/>
  <c r="H91" i="4"/>
  <c r="H92" i="4" s="1"/>
  <c r="L104" i="4"/>
  <c r="L114" i="4"/>
  <c r="D62" i="4"/>
  <c r="D63" i="4" s="1"/>
  <c r="D67" i="4" s="1"/>
  <c r="D91" i="4"/>
  <c r="D92" i="4" s="1"/>
  <c r="N114" i="4"/>
  <c r="N104" i="4"/>
  <c r="F62" i="4"/>
  <c r="F63" i="4" s="1"/>
  <c r="F67" i="4" s="1"/>
  <c r="Z19" i="4"/>
  <c r="R114" i="4"/>
  <c r="R104" i="4"/>
  <c r="H62" i="4"/>
  <c r="H63" i="4" s="1"/>
  <c r="H67" i="4" s="1"/>
  <c r="P114" i="4"/>
  <c r="P104" i="4"/>
  <c r="L59" i="4"/>
  <c r="L65" i="4" s="1"/>
  <c r="AB59" i="4"/>
  <c r="AB65" i="4" s="1"/>
  <c r="N19" i="4"/>
  <c r="AD19" i="4"/>
  <c r="L78" i="4"/>
  <c r="AB78" i="4"/>
  <c r="AA89" i="4"/>
  <c r="X9" i="4"/>
  <c r="X131" i="4" s="1"/>
  <c r="X140" i="4" s="1"/>
  <c r="X141" i="4" s="1"/>
  <c r="P19" i="4"/>
  <c r="AF19" i="4"/>
  <c r="V89" i="4"/>
  <c r="Q137" i="4"/>
  <c r="AB19" i="2"/>
  <c r="Z59" i="2"/>
  <c r="Z65" i="2" s="1"/>
  <c r="V89" i="2"/>
  <c r="AE89" i="2"/>
  <c r="R9" i="2"/>
  <c r="R131" i="2" s="1"/>
  <c r="R140" i="2" s="1"/>
  <c r="R141" i="2" s="1"/>
  <c r="AH9" i="2"/>
  <c r="P19" i="2"/>
  <c r="AF19" i="2"/>
  <c r="L36" i="2"/>
  <c r="L38" i="2" s="1"/>
  <c r="N59" i="2"/>
  <c r="N65" i="2" s="1"/>
  <c r="X89" i="2"/>
  <c r="R19" i="2"/>
  <c r="AH19" i="2"/>
  <c r="Z82" i="2"/>
  <c r="L89" i="2"/>
  <c r="U89" i="2"/>
  <c r="AA137" i="2"/>
  <c r="AG137" i="2"/>
  <c r="AJ15" i="2"/>
  <c r="V19" i="2"/>
  <c r="AD89" i="2"/>
  <c r="AK15" i="2"/>
  <c r="R133" i="2"/>
  <c r="R136" i="2" s="1"/>
  <c r="R137" i="2" s="1"/>
  <c r="AH133" i="2"/>
  <c r="AH136" i="2" s="1"/>
  <c r="AH137" i="2" s="1"/>
  <c r="N9" i="2"/>
  <c r="M11" i="2" s="1"/>
  <c r="M14" i="2" s="1"/>
  <c r="M15" i="2" s="1"/>
  <c r="AD9" i="2"/>
  <c r="W89" i="2"/>
  <c r="Y137" i="2"/>
  <c r="L9" i="2"/>
  <c r="J11" i="2" s="1"/>
  <c r="J14" i="2" s="1"/>
  <c r="J15" i="2" s="1"/>
  <c r="AB9" i="2"/>
  <c r="AB131" i="2" s="1"/>
  <c r="AB140" i="2" s="1"/>
  <c r="AB141" i="2" s="1"/>
  <c r="Z119" i="2"/>
  <c r="L104" i="2"/>
  <c r="D62" i="2"/>
  <c r="D63" i="2" s="1"/>
  <c r="D67" i="2" s="1"/>
  <c r="D91" i="2"/>
  <c r="D92" i="2" s="1"/>
  <c r="V9" i="2"/>
  <c r="Z19" i="2"/>
  <c r="N91" i="2"/>
  <c r="N92" i="2" s="1"/>
  <c r="N104" i="2"/>
  <c r="F62" i="2"/>
  <c r="F63" i="2" s="1"/>
  <c r="F67" i="2" s="1"/>
  <c r="AD91" i="2"/>
  <c r="AD92" i="2" s="1"/>
  <c r="H62" i="2"/>
  <c r="H63" i="2" s="1"/>
  <c r="H67" i="2" s="1"/>
  <c r="P104" i="2"/>
  <c r="AD19" i="2"/>
  <c r="L42" i="2"/>
  <c r="L44" i="2" s="1"/>
  <c r="J62" i="2"/>
  <c r="J63" i="2" s="1"/>
  <c r="J67" i="2" s="1"/>
  <c r="R104" i="2"/>
  <c r="P133" i="2"/>
  <c r="P136" i="2" s="1"/>
  <c r="P137" i="2" s="1"/>
  <c r="AF133" i="2"/>
  <c r="AF136" i="2" s="1"/>
  <c r="AF137" i="2" s="1"/>
  <c r="AH26" i="2"/>
  <c r="L30" i="2"/>
  <c r="L32" i="2" s="1"/>
  <c r="V81" i="2"/>
  <c r="M89" i="2"/>
  <c r="AH119" i="2"/>
  <c r="AC137" i="2"/>
  <c r="N5" i="2"/>
  <c r="N13" i="2" s="1"/>
  <c r="J91" i="2"/>
  <c r="H91" i="2"/>
  <c r="H92" i="2" s="1"/>
  <c r="R59" i="2"/>
  <c r="R65" i="2" s="1"/>
  <c r="X59" i="2"/>
  <c r="X65" i="2" s="1"/>
  <c r="V61" i="2"/>
  <c r="AJ89" i="2"/>
  <c r="AD133" i="2"/>
  <c r="AD136" i="2" s="1"/>
  <c r="AD137" i="2" s="1"/>
  <c r="P9" i="2"/>
  <c r="O11" i="2" s="1"/>
  <c r="O14" i="2" s="1"/>
  <c r="O15" i="2" s="1"/>
  <c r="AF9" i="2"/>
  <c r="AB11" i="2" s="1"/>
  <c r="AB14" i="2" s="1"/>
  <c r="AB15" i="2" s="1"/>
  <c r="X19" i="2"/>
  <c r="T59" i="2"/>
  <c r="T65" i="2" s="1"/>
  <c r="AJ61" i="2"/>
  <c r="AJ63" i="2" s="1"/>
  <c r="AJ67" i="2" s="1"/>
  <c r="T78" i="2"/>
  <c r="AJ78" i="2"/>
  <c r="Z78" i="2"/>
  <c r="AG89" i="2"/>
  <c r="AK89" i="2"/>
  <c r="V124" i="2"/>
  <c r="Z9" i="4"/>
  <c r="Z131" i="4" s="1"/>
  <c r="Z140" i="4" s="1"/>
  <c r="Z141" i="4" s="1"/>
  <c r="R19" i="4"/>
  <c r="AH19" i="4"/>
  <c r="P59" i="4"/>
  <c r="P65" i="4" s="1"/>
  <c r="N78" i="4"/>
  <c r="AD78" i="4"/>
  <c r="R62" i="2"/>
  <c r="V78" i="2"/>
  <c r="Y89" i="2"/>
  <c r="R91" i="2"/>
  <c r="S91" i="2" s="1"/>
  <c r="S92" i="2" s="1"/>
  <c r="X124" i="2"/>
  <c r="L9" i="4"/>
  <c r="T19" i="4"/>
  <c r="R59" i="4"/>
  <c r="R65" i="4" s="1"/>
  <c r="X89" i="4"/>
  <c r="AG89" i="4"/>
  <c r="AH82" i="2"/>
  <c r="Z62" i="2"/>
  <c r="Q89" i="2"/>
  <c r="Z91" i="2"/>
  <c r="Z92" i="2" s="1"/>
  <c r="AF124" i="2"/>
  <c r="U137" i="2"/>
  <c r="V5" i="2"/>
  <c r="V13" i="2" s="1"/>
  <c r="P59" i="2"/>
  <c r="P65" i="2" s="1"/>
  <c r="AH91" i="2"/>
  <c r="Q11" i="4"/>
  <c r="Q14" i="4" s="1"/>
  <c r="Q15" i="4" s="1"/>
  <c r="L81" i="4"/>
  <c r="L82" i="4" s="1"/>
  <c r="J91" i="4"/>
  <c r="R61" i="4"/>
  <c r="J62" i="4"/>
  <c r="J63" i="4" s="1"/>
  <c r="J67" i="4" s="1"/>
  <c r="J11" i="4"/>
  <c r="J14" i="4" s="1"/>
  <c r="J15" i="4" s="1"/>
  <c r="L133" i="4"/>
  <c r="L136" i="4" s="1"/>
  <c r="L137" i="4" s="1"/>
  <c r="T133" i="4"/>
  <c r="T136" i="4" s="1"/>
  <c r="T137" i="4" s="1"/>
  <c r="AB133" i="4"/>
  <c r="AB136" i="4" s="1"/>
  <c r="AB137" i="4" s="1"/>
  <c r="AE89" i="4"/>
  <c r="R89" i="4"/>
  <c r="N91" i="4"/>
  <c r="M89" i="4"/>
  <c r="S89" i="4"/>
  <c r="O89" i="4"/>
  <c r="AH133" i="4"/>
  <c r="AH136" i="4" s="1"/>
  <c r="AH137" i="4" s="1"/>
  <c r="AH131" i="4"/>
  <c r="AH140" i="4" s="1"/>
  <c r="AH141" i="4" s="1"/>
  <c r="AH26" i="4"/>
  <c r="L42" i="4"/>
  <c r="L44" i="4" s="1"/>
  <c r="Q89" i="4"/>
  <c r="AI89" i="4"/>
  <c r="AG137" i="4"/>
  <c r="R5" i="4"/>
  <c r="R13" i="4" s="1"/>
  <c r="AB9" i="4"/>
  <c r="P62" i="4"/>
  <c r="W89" i="4"/>
  <c r="P5" i="4"/>
  <c r="P13" i="4" s="1"/>
  <c r="AF5" i="4"/>
  <c r="AF13" i="4" s="1"/>
  <c r="L48" i="4"/>
  <c r="L50" i="4" s="1"/>
  <c r="Z133" i="4"/>
  <c r="Z136" i="4" s="1"/>
  <c r="Z137" i="4" s="1"/>
  <c r="U137" i="4"/>
  <c r="AC137" i="4"/>
  <c r="L36" i="4"/>
  <c r="L38" i="4" s="1"/>
  <c r="S137" i="4"/>
  <c r="X5" i="4"/>
  <c r="X13" i="4" s="1"/>
  <c r="AI15" i="4"/>
  <c r="L30" i="4"/>
  <c r="L32" i="4" s="1"/>
  <c r="N59" i="4"/>
  <c r="N65" i="4" s="1"/>
  <c r="V59" i="4"/>
  <c r="V65" i="4" s="1"/>
  <c r="P78" i="4"/>
  <c r="AF78" i="4"/>
  <c r="R133" i="4"/>
  <c r="R136" i="4" s="1"/>
  <c r="R137" i="4" s="1"/>
  <c r="AG11" i="2"/>
  <c r="AG14" i="2" s="1"/>
  <c r="AG15" i="2" s="1"/>
  <c r="AF11" i="4"/>
  <c r="AF14" i="4" s="1"/>
  <c r="AF131" i="4"/>
  <c r="AF140" i="4" s="1"/>
  <c r="AF141" i="4" s="1"/>
  <c r="R89" i="2"/>
  <c r="AC11" i="2"/>
  <c r="AC14" i="2" s="1"/>
  <c r="AC15" i="2" s="1"/>
  <c r="AH131" i="2"/>
  <c r="AH140" i="2" s="1"/>
  <c r="AH11" i="2"/>
  <c r="AH14" i="2" s="1"/>
  <c r="P131" i="4"/>
  <c r="P140" i="4" s="1"/>
  <c r="P141" i="4" s="1"/>
  <c r="AH89" i="2"/>
  <c r="AH92" i="2"/>
  <c r="X131" i="2"/>
  <c r="X140" i="2" s="1"/>
  <c r="X141" i="2" s="1"/>
  <c r="W11" i="2"/>
  <c r="W14" i="2" s="1"/>
  <c r="W15" i="2" s="1"/>
  <c r="AD131" i="2"/>
  <c r="AD140" i="2" s="1"/>
  <c r="AD141" i="2" s="1"/>
  <c r="Y11" i="2"/>
  <c r="Y14" i="2" s="1"/>
  <c r="Y15" i="2" s="1"/>
  <c r="AB131" i="4"/>
  <c r="AB140" i="4" s="1"/>
  <c r="AB141" i="4" s="1"/>
  <c r="X5" i="2"/>
  <c r="X13" i="2" s="1"/>
  <c r="N81" i="2"/>
  <c r="N82" i="2" s="1"/>
  <c r="AD81" i="2"/>
  <c r="AD82" i="2" s="1"/>
  <c r="AA89" i="2"/>
  <c r="L131" i="2"/>
  <c r="L140" i="2" s="1"/>
  <c r="L141" i="2" s="1"/>
  <c r="O137" i="2"/>
  <c r="W137" i="2"/>
  <c r="AE137" i="2"/>
  <c r="N133" i="4"/>
  <c r="N136" i="4" s="1"/>
  <c r="N137" i="4" s="1"/>
  <c r="N5" i="4"/>
  <c r="N13" i="4" s="1"/>
  <c r="V133" i="4"/>
  <c r="V136" i="4" s="1"/>
  <c r="V137" i="4" s="1"/>
  <c r="V5" i="4"/>
  <c r="V13" i="4" s="1"/>
  <c r="AD133" i="4"/>
  <c r="AD136" i="4" s="1"/>
  <c r="AD137" i="4" s="1"/>
  <c r="AD5" i="4"/>
  <c r="AD13" i="4" s="1"/>
  <c r="N9" i="4"/>
  <c r="N11" i="4" s="1"/>
  <c r="V9" i="4"/>
  <c r="AD9" i="4"/>
  <c r="AA11" i="4"/>
  <c r="AA14" i="4" s="1"/>
  <c r="AA15" i="4" s="1"/>
  <c r="AH11" i="4"/>
  <c r="AH14" i="4" s="1"/>
  <c r="R100" i="4"/>
  <c r="R110" i="4"/>
  <c r="R91" i="4"/>
  <c r="S91" i="4" s="1"/>
  <c r="S92" i="4" s="1"/>
  <c r="R81" i="4"/>
  <c r="R82" i="4" s="1"/>
  <c r="Q91" i="4"/>
  <c r="Q92" i="4" s="1"/>
  <c r="Z124" i="4"/>
  <c r="AA91" i="4"/>
  <c r="AA92" i="4" s="1"/>
  <c r="Z119" i="4"/>
  <c r="Z91" i="4"/>
  <c r="Z92" i="4" s="1"/>
  <c r="V91" i="4"/>
  <c r="V92" i="4" s="1"/>
  <c r="R62" i="4"/>
  <c r="Z81" i="4"/>
  <c r="Z82" i="4" s="1"/>
  <c r="Z61" i="4"/>
  <c r="AH124" i="4"/>
  <c r="AI91" i="4"/>
  <c r="AI92" i="4" s="1"/>
  <c r="Z62" i="4"/>
  <c r="AH91" i="4"/>
  <c r="AH92" i="4" s="1"/>
  <c r="AH81" i="4"/>
  <c r="AH82" i="4" s="1"/>
  <c r="AH119" i="4"/>
  <c r="AG91" i="4"/>
  <c r="AG92" i="4" s="1"/>
  <c r="AH61" i="4"/>
  <c r="AH63" i="4" s="1"/>
  <c r="AH67" i="4" s="1"/>
  <c r="Y91" i="4"/>
  <c r="Y92" i="4" s="1"/>
  <c r="R131" i="4"/>
  <c r="R140" i="4" s="1"/>
  <c r="R141" i="4" s="1"/>
  <c r="AA137" i="4"/>
  <c r="AI137" i="4"/>
  <c r="P5" i="2"/>
  <c r="P13" i="2" s="1"/>
  <c r="AF5" i="2"/>
  <c r="AF13" i="2" s="1"/>
  <c r="T131" i="2"/>
  <c r="T140" i="2" s="1"/>
  <c r="T141" i="2" s="1"/>
  <c r="AJ131" i="2"/>
  <c r="AJ140" i="2" s="1"/>
  <c r="AJ141" i="2" s="1"/>
  <c r="S11" i="2"/>
  <c r="S14" i="2" s="1"/>
  <c r="S15" i="2" s="1"/>
  <c r="AA11" i="2"/>
  <c r="AA14" i="2" s="1"/>
  <c r="AA15" i="2" s="1"/>
  <c r="L110" i="2"/>
  <c r="L100" i="2"/>
  <c r="M91" i="2"/>
  <c r="M92" i="2" s="1"/>
  <c r="L91" i="2"/>
  <c r="L92" i="2" s="1"/>
  <c r="T124" i="2"/>
  <c r="U91" i="2"/>
  <c r="U92" i="2" s="1"/>
  <c r="T91" i="2"/>
  <c r="T92" i="2" s="1"/>
  <c r="AB124" i="2"/>
  <c r="AC91" i="2"/>
  <c r="AC92" i="2" s="1"/>
  <c r="AB91" i="2"/>
  <c r="L62" i="2"/>
  <c r="AB62" i="2"/>
  <c r="V82" i="2"/>
  <c r="L81" i="2"/>
  <c r="L82" i="2" s="1"/>
  <c r="AB81" i="2"/>
  <c r="AB82" i="2" s="1"/>
  <c r="AA91" i="2"/>
  <c r="AA92" i="2" s="1"/>
  <c r="AI91" i="2"/>
  <c r="AI92" i="2" s="1"/>
  <c r="AB119" i="2"/>
  <c r="AK133" i="2"/>
  <c r="AK136" i="2" s="1"/>
  <c r="AK137" i="2" s="1"/>
  <c r="AJ133" i="2"/>
  <c r="AJ136" i="2" s="1"/>
  <c r="AJ137" i="2" s="1"/>
  <c r="AB5" i="4"/>
  <c r="AB13" i="4" s="1"/>
  <c r="O11" i="4"/>
  <c r="O14" i="4" s="1"/>
  <c r="O15" i="4" s="1"/>
  <c r="AE11" i="4"/>
  <c r="AE14" i="4" s="1"/>
  <c r="AE15" i="4" s="1"/>
  <c r="Y11" i="4"/>
  <c r="Y14" i="4" s="1"/>
  <c r="Y15" i="4" s="1"/>
  <c r="AG11" i="4"/>
  <c r="AG14" i="4" s="1"/>
  <c r="AG15" i="4" s="1"/>
  <c r="N89" i="4"/>
  <c r="N92" i="4"/>
  <c r="AD89" i="4"/>
  <c r="U89" i="4"/>
  <c r="Z89" i="4"/>
  <c r="L133" i="2"/>
  <c r="L136" i="2" s="1"/>
  <c r="L137" i="2" s="1"/>
  <c r="T133" i="2"/>
  <c r="T136" i="2" s="1"/>
  <c r="T137" i="2" s="1"/>
  <c r="AB133" i="2"/>
  <c r="AB136" i="2" s="1"/>
  <c r="AB137" i="2" s="1"/>
  <c r="R5" i="2"/>
  <c r="R13" i="2" s="1"/>
  <c r="Z5" i="2"/>
  <c r="Z13" i="2" s="1"/>
  <c r="AH5" i="2"/>
  <c r="AH13" i="2" s="1"/>
  <c r="N110" i="2"/>
  <c r="N100" i="2"/>
  <c r="V119" i="2"/>
  <c r="N62" i="2"/>
  <c r="AD119" i="2"/>
  <c r="V62" i="2"/>
  <c r="V63" i="2" s="1"/>
  <c r="V67" i="2" s="1"/>
  <c r="L61" i="2"/>
  <c r="AB61" i="2"/>
  <c r="N61" i="2"/>
  <c r="AD61" i="2"/>
  <c r="AD63" i="2" s="1"/>
  <c r="AD67" i="2" s="1"/>
  <c r="T62" i="2"/>
  <c r="T63" i="2" s="1"/>
  <c r="T67" i="2" s="1"/>
  <c r="T81" i="2"/>
  <c r="T82" i="2" s="1"/>
  <c r="AJ81" i="2"/>
  <c r="AJ82" i="2" s="1"/>
  <c r="AB92" i="2"/>
  <c r="O91" i="2"/>
  <c r="O92" i="2" s="1"/>
  <c r="W91" i="2"/>
  <c r="W92" i="2" s="1"/>
  <c r="AE91" i="2"/>
  <c r="AE92" i="2" s="1"/>
  <c r="T119" i="2"/>
  <c r="AJ119" i="2"/>
  <c r="AD124" i="2"/>
  <c r="AH141" i="2"/>
  <c r="T5" i="4"/>
  <c r="T13" i="4" s="1"/>
  <c r="L131" i="4"/>
  <c r="L140" i="4" s="1"/>
  <c r="L141" i="4" s="1"/>
  <c r="L100" i="4"/>
  <c r="L110" i="4"/>
  <c r="L91" i="4"/>
  <c r="L92" i="4" s="1"/>
  <c r="M91" i="4"/>
  <c r="L61" i="4"/>
  <c r="T91" i="4"/>
  <c r="T92" i="4" s="1"/>
  <c r="T119" i="4"/>
  <c r="U91" i="4"/>
  <c r="U92" i="4" s="1"/>
  <c r="T81" i="4"/>
  <c r="T82" i="4" s="1"/>
  <c r="T124" i="4"/>
  <c r="L62" i="4"/>
  <c r="AB91" i="4"/>
  <c r="AB92" i="4" s="1"/>
  <c r="AB119" i="4"/>
  <c r="T62" i="4"/>
  <c r="T63" i="4" s="1"/>
  <c r="T67" i="4" s="1"/>
  <c r="AC91" i="4"/>
  <c r="AC92" i="4" s="1"/>
  <c r="AB81" i="4"/>
  <c r="AB82" i="4" s="1"/>
  <c r="AB61" i="4"/>
  <c r="AB62" i="4"/>
  <c r="AD91" i="4"/>
  <c r="AD92" i="4" s="1"/>
  <c r="P110" i="2"/>
  <c r="P100" i="2"/>
  <c r="P61" i="2"/>
  <c r="X61" i="2"/>
  <c r="AF61" i="2"/>
  <c r="AF63" i="2" s="1"/>
  <c r="AF67" i="2" s="1"/>
  <c r="P81" i="2"/>
  <c r="P82" i="2" s="1"/>
  <c r="X81" i="2"/>
  <c r="X82" i="2" s="1"/>
  <c r="AF81" i="2"/>
  <c r="AF82" i="2" s="1"/>
  <c r="P91" i="2"/>
  <c r="P92" i="2" s="1"/>
  <c r="X91" i="2"/>
  <c r="X92" i="2" s="1"/>
  <c r="AF91" i="2"/>
  <c r="AF92" i="2" s="1"/>
  <c r="Z124" i="2"/>
  <c r="AH124" i="2"/>
  <c r="P89" i="4"/>
  <c r="AF89" i="4"/>
  <c r="R110" i="2"/>
  <c r="R100" i="2"/>
  <c r="R61" i="2"/>
  <c r="Z61" i="2"/>
  <c r="AH61" i="2"/>
  <c r="AH63" i="2" s="1"/>
  <c r="AH67" i="2" s="1"/>
  <c r="P62" i="2"/>
  <c r="X62" i="2"/>
  <c r="R81" i="2"/>
  <c r="R82" i="2" s="1"/>
  <c r="Q91" i="2"/>
  <c r="Q92" i="2" s="1"/>
  <c r="Y91" i="2"/>
  <c r="Y92" i="2" s="1"/>
  <c r="AG91" i="2"/>
  <c r="AG92" i="2" s="1"/>
  <c r="AH5" i="4"/>
  <c r="AH13" i="4" s="1"/>
  <c r="AH15" i="4" s="1"/>
  <c r="N100" i="4"/>
  <c r="N110" i="4"/>
  <c r="O91" i="4"/>
  <c r="O92" i="4" s="1"/>
  <c r="N81" i="4"/>
  <c r="N82" i="4" s="1"/>
  <c r="V119" i="4"/>
  <c r="W91" i="4"/>
  <c r="V81" i="4"/>
  <c r="V82" i="4" s="1"/>
  <c r="AD119" i="4"/>
  <c r="V62" i="4"/>
  <c r="AE91" i="4"/>
  <c r="AE92" i="4" s="1"/>
  <c r="AD81" i="4"/>
  <c r="AD82" i="4" s="1"/>
  <c r="N61" i="4"/>
  <c r="V61" i="4"/>
  <c r="AD61" i="4"/>
  <c r="AD63" i="4" s="1"/>
  <c r="AD67" i="4" s="1"/>
  <c r="W92" i="4"/>
  <c r="L89" i="4"/>
  <c r="T89" i="4"/>
  <c r="AB89" i="4"/>
  <c r="P100" i="4"/>
  <c r="P110" i="4"/>
  <c r="P91" i="4"/>
  <c r="P92" i="4" s="1"/>
  <c r="P81" i="4"/>
  <c r="P82" i="4" s="1"/>
  <c r="X91" i="4"/>
  <c r="X92" i="4" s="1"/>
  <c r="X81" i="4"/>
  <c r="X82" i="4" s="1"/>
  <c r="X124" i="4"/>
  <c r="AF91" i="4"/>
  <c r="AF92" i="4" s="1"/>
  <c r="AF81" i="4"/>
  <c r="AF82" i="4" s="1"/>
  <c r="AF124" i="4"/>
  <c r="P61" i="4"/>
  <c r="X61" i="4"/>
  <c r="X63" i="4" s="1"/>
  <c r="X67" i="4" s="1"/>
  <c r="AF61" i="4"/>
  <c r="AF63" i="4" s="1"/>
  <c r="AF67" i="4" s="1"/>
  <c r="N62" i="4"/>
  <c r="R78" i="4"/>
  <c r="Z78" i="4"/>
  <c r="AH78" i="4"/>
  <c r="M92" i="4"/>
  <c r="AF119" i="4"/>
  <c r="V124" i="4"/>
  <c r="O137" i="4"/>
  <c r="W137" i="4"/>
  <c r="AE137" i="4"/>
  <c r="M136" i="4"/>
  <c r="M137" i="4" s="1"/>
  <c r="L5" i="4"/>
  <c r="L13" i="4" s="1"/>
  <c r="N131" i="2" l="1"/>
  <c r="N140" i="2" s="1"/>
  <c r="N141" i="2" s="1"/>
  <c r="Q11" i="2"/>
  <c r="Q14" i="2" s="1"/>
  <c r="Q15" i="2" s="1"/>
  <c r="N11" i="2"/>
  <c r="N14" i="2" s="1"/>
  <c r="N15" i="2" s="1"/>
  <c r="T11" i="2"/>
  <c r="T14" i="2" s="1"/>
  <c r="T15" i="2" s="1"/>
  <c r="R11" i="2"/>
  <c r="R14" i="2" s="1"/>
  <c r="R15" i="2" s="1"/>
  <c r="L11" i="2"/>
  <c r="L14" i="2" s="1"/>
  <c r="L15" i="2" s="1"/>
  <c r="Z63" i="2"/>
  <c r="Z67" i="2" s="1"/>
  <c r="T131" i="4"/>
  <c r="T140" i="4" s="1"/>
  <c r="T141" i="4" s="1"/>
  <c r="Z11" i="4"/>
  <c r="Z14" i="4" s="1"/>
  <c r="Z15" i="4" s="1"/>
  <c r="S11" i="4"/>
  <c r="S14" i="4" s="1"/>
  <c r="S15" i="4" s="1"/>
  <c r="AF15" i="4"/>
  <c r="P11" i="4"/>
  <c r="P14" i="4" s="1"/>
  <c r="P15" i="4" s="1"/>
  <c r="L11" i="4"/>
  <c r="L14" i="4" s="1"/>
  <c r="W11" i="4"/>
  <c r="W14" i="4" s="1"/>
  <c r="W15" i="4" s="1"/>
  <c r="T11" i="4"/>
  <c r="T14" i="4" s="1"/>
  <c r="T15" i="4" s="1"/>
  <c r="X11" i="4"/>
  <c r="X14" i="4" s="1"/>
  <c r="X15" i="4" s="1"/>
  <c r="K11" i="4"/>
  <c r="F11" i="4"/>
  <c r="F14" i="4" s="1"/>
  <c r="F15" i="4" s="1"/>
  <c r="H11" i="4"/>
  <c r="D11" i="4"/>
  <c r="D14" i="4" s="1"/>
  <c r="D15" i="4" s="1"/>
  <c r="V131" i="2"/>
  <c r="V140" i="2" s="1"/>
  <c r="V141" i="2" s="1"/>
  <c r="U11" i="2"/>
  <c r="U14" i="2" s="1"/>
  <c r="U15" i="2" s="1"/>
  <c r="R63" i="2"/>
  <c r="R67" i="2" s="1"/>
  <c r="R92" i="2"/>
  <c r="F11" i="2"/>
  <c r="F14" i="2" s="1"/>
  <c r="F15" i="2" s="1"/>
  <c r="D11" i="2"/>
  <c r="D14" i="2" s="1"/>
  <c r="D15" i="2" s="1"/>
  <c r="V11" i="2"/>
  <c r="V14" i="2" s="1"/>
  <c r="V15" i="2" s="1"/>
  <c r="H11" i="2"/>
  <c r="H14" i="2" s="1"/>
  <c r="H15" i="2" s="1"/>
  <c r="Z11" i="2"/>
  <c r="Z14" i="2" s="1"/>
  <c r="Z15" i="2" s="1"/>
  <c r="X15" i="2"/>
  <c r="K11" i="2"/>
  <c r="K14" i="2" s="1"/>
  <c r="K15" i="2" s="1"/>
  <c r="P11" i="2"/>
  <c r="P14" i="2" s="1"/>
  <c r="P15" i="2" s="1"/>
  <c r="K14" i="4"/>
  <c r="K15" i="4" s="1"/>
  <c r="H14" i="4"/>
  <c r="H15" i="4" s="1"/>
  <c r="AE11" i="2"/>
  <c r="AE14" i="2" s="1"/>
  <c r="AE15" i="2" s="1"/>
  <c r="P131" i="2"/>
  <c r="P140" i="2" s="1"/>
  <c r="P141" i="2" s="1"/>
  <c r="AF11" i="2"/>
  <c r="AF14" i="2" s="1"/>
  <c r="AF15" i="2" s="1"/>
  <c r="K91" i="2"/>
  <c r="K92" i="2" s="1"/>
  <c r="J92" i="2"/>
  <c r="V63" i="4"/>
  <c r="V67" i="4" s="1"/>
  <c r="AD11" i="2"/>
  <c r="AD14" i="2" s="1"/>
  <c r="AD15" i="2" s="1"/>
  <c r="AF131" i="2"/>
  <c r="AF140" i="2" s="1"/>
  <c r="AF141" i="2" s="1"/>
  <c r="N63" i="2"/>
  <c r="N67" i="2" s="1"/>
  <c r="R63" i="4"/>
  <c r="R67" i="4" s="1"/>
  <c r="J92" i="4"/>
  <c r="K91" i="4"/>
  <c r="K92" i="4" s="1"/>
  <c r="R92" i="4"/>
  <c r="P63" i="4"/>
  <c r="P67" i="4" s="1"/>
  <c r="Z63" i="4"/>
  <c r="Z67" i="4" s="1"/>
  <c r="N63" i="4"/>
  <c r="N67" i="4" s="1"/>
  <c r="X63" i="2"/>
  <c r="X67" i="2" s="1"/>
  <c r="AB63" i="4"/>
  <c r="AB67" i="4" s="1"/>
  <c r="L63" i="4"/>
  <c r="L67" i="4" s="1"/>
  <c r="AB63" i="2"/>
  <c r="AB67" i="2" s="1"/>
  <c r="AH15" i="2"/>
  <c r="AD131" i="4"/>
  <c r="AD140" i="4" s="1"/>
  <c r="AD141" i="4" s="1"/>
  <c r="AC11" i="4"/>
  <c r="AC14" i="4" s="1"/>
  <c r="AC15" i="4" s="1"/>
  <c r="AD11" i="4"/>
  <c r="AD14" i="4" s="1"/>
  <c r="AD15" i="4" s="1"/>
  <c r="AB11" i="4"/>
  <c r="AB14" i="4" s="1"/>
  <c r="AB15" i="4" s="1"/>
  <c r="N131" i="4"/>
  <c r="N140" i="4" s="1"/>
  <c r="N141" i="4" s="1"/>
  <c r="M11" i="4"/>
  <c r="M14" i="4" s="1"/>
  <c r="M15" i="4" s="1"/>
  <c r="N14" i="4"/>
  <c r="N15" i="4" s="1"/>
  <c r="L15" i="4"/>
  <c r="P63" i="2"/>
  <c r="P67" i="2" s="1"/>
  <c r="L63" i="2"/>
  <c r="L67" i="2" s="1"/>
  <c r="V131" i="4"/>
  <c r="V140" i="4" s="1"/>
  <c r="V141" i="4" s="1"/>
  <c r="U11" i="4"/>
  <c r="U14" i="4" s="1"/>
  <c r="U15" i="4" s="1"/>
  <c r="V11" i="4"/>
  <c r="V14" i="4" s="1"/>
  <c r="V15" i="4" s="1"/>
</calcChain>
</file>

<file path=xl/sharedStrings.xml><?xml version="1.0" encoding="utf-8"?>
<sst xmlns="http://schemas.openxmlformats.org/spreadsheetml/2006/main" count="334" uniqueCount="300">
  <si>
    <t>Pris / Bokført egenkapital</t>
  </si>
  <si>
    <t>Begrunnelse og definisjon</t>
  </si>
  <si>
    <t xml:space="preserve">Alternative Resultatmål (APM'er) </t>
  </si>
  <si>
    <t>Total egenkapital</t>
  </si>
  <si>
    <t>Egenkapitalavkastning i prosent</t>
  </si>
  <si>
    <t>Børskurs</t>
  </si>
  <si>
    <t>Sum driftskostnader</t>
  </si>
  <si>
    <t>Kostnadsprosent</t>
  </si>
  <si>
    <t>Brutto mislighold over 90 dager</t>
  </si>
  <si>
    <t>Tapsutsatte engasjement (ikke misligholdt)</t>
  </si>
  <si>
    <t>Egenkapitalavkastning</t>
  </si>
  <si>
    <t>3. kv 18</t>
  </si>
  <si>
    <t>4. kv 18</t>
  </si>
  <si>
    <t>2. kv 18</t>
  </si>
  <si>
    <t>1. kv 18</t>
  </si>
  <si>
    <t>4. kv 17</t>
  </si>
  <si>
    <t>3. kv 17</t>
  </si>
  <si>
    <t>2. kv 17</t>
  </si>
  <si>
    <t>1. kv 17</t>
  </si>
  <si>
    <t>4. kv 16</t>
  </si>
  <si>
    <t>3. kv 16</t>
  </si>
  <si>
    <t>2. kv 16</t>
  </si>
  <si>
    <t>1. kv 16</t>
  </si>
  <si>
    <t>4. kv 15</t>
  </si>
  <si>
    <t>Resultat etter skatt</t>
  </si>
  <si>
    <t>Snitt Egenkapital ekskl. hybridkapital</t>
  </si>
  <si>
    <t>Resultat etter skatt ekskl. renter hybridkapital</t>
  </si>
  <si>
    <t>Egenkapital ekskl. hybridkapital</t>
  </si>
  <si>
    <t>Bokført egenkapital pr aksje (inkludert utbytte)</t>
  </si>
  <si>
    <t>Antall utstedte aksjer (mill)</t>
  </si>
  <si>
    <t>Antall utestående aksjer</t>
  </si>
  <si>
    <t>Resultat pr aksje, i kr</t>
  </si>
  <si>
    <t>Pris / Resultat pr aksje</t>
  </si>
  <si>
    <t xml:space="preserve">Pris / Bokført egenkapital </t>
  </si>
  <si>
    <t xml:space="preserve">Nøkkeltallet gir informasjon om verdien av bokført egenkapital pr aksje, og mulighet til å vurdere rimeligheten av aksjens børskurs. Beregnes som egenkapitalen ved utløpet av perioden dividert på antall aksjer. </t>
  </si>
  <si>
    <t>Inntjeningen pr aksje sett opp mot børskurs på det aktuelle tidspunkt, noe som gir mulighet for å vurdere rimeligheten av aksjens børskurs. Beregnes som børskurs pr aksje dividert på annualisert resultat pr aksje.</t>
  </si>
  <si>
    <t xml:space="preserve">Verdien av bokført egenkapital pr aksje sett opp mot børskurs på gitt tidspunkt. Gir mulighet til å vurdere rimeligheten av børskursen til aksjen. Beregnes som børskurs pr aksje dividert på bokført egenkapital pr aksje (se definisjonen av dette nøkkeltallet over). </t>
  </si>
  <si>
    <t xml:space="preserve">Gir informasjon om korrelasjonen mellom inntekter og kostnader. Beregnes som sum driftskostnader dividert med sum inntekter. </t>
  </si>
  <si>
    <t>Gjennomsnittlig rentemargin</t>
  </si>
  <si>
    <t>Måler den gjennomsnittlige fortjeneste konsernet har på utlån og innskudd og beregnes som netto renteinntekter i prosent av gjennomsnittlig forvaltningskapital.</t>
  </si>
  <si>
    <t>Netto renteinntekter</t>
  </si>
  <si>
    <t>Forvaltningskapital</t>
  </si>
  <si>
    <t>Snitt forvaltningskapital</t>
  </si>
  <si>
    <t>Innskudd fra kunder</t>
  </si>
  <si>
    <t>Nedskrivning i prosent av utlån til kunder</t>
  </si>
  <si>
    <t>Resultat pr aksje, annualisert</t>
  </si>
  <si>
    <t>Bokført egenkapital pr aksje</t>
  </si>
  <si>
    <t>Egen beholdning</t>
  </si>
  <si>
    <t>Renter hybridkapital</t>
  </si>
  <si>
    <t>Hybridkapital</t>
  </si>
  <si>
    <t>Brutto utlån til kunder ved utgangen av perioden</t>
  </si>
  <si>
    <t>Utlån solgt til SB1 BK og SB1 NK ved utgangen av perioden</t>
  </si>
  <si>
    <t>Utlånsvekst (mill)</t>
  </si>
  <si>
    <t>Innskuddsvekst siste 12 mnd</t>
  </si>
  <si>
    <t>Utlånsvekst siste 12 mnd</t>
  </si>
  <si>
    <t xml:space="preserve">Brutto utlån til kunder </t>
  </si>
  <si>
    <t>Innskuddsdekning</t>
  </si>
  <si>
    <t>Innskuddsdekning inkludert SB1 BK og SB1 NK</t>
  </si>
  <si>
    <t>Innskudd fra kunder ved utgangen av samme periode forrige år</t>
  </si>
  <si>
    <t>Innskuddsvekst (mill)</t>
  </si>
  <si>
    <t>Innskudd fra kunder ved utgangen av perioden</t>
  </si>
  <si>
    <t>Snitt brutto utlån til kunder</t>
  </si>
  <si>
    <t xml:space="preserve">Informasjon om aktiviteten og veksten i konsernets utlånsvirksomhet.  Nøkkeltallet er beregnet som Brutto utlån ved utløpet av perioden minus Brutto utlån ved starten av perioden, dividert på Brutto utlån ved starten av perioden. </t>
  </si>
  <si>
    <t>Brutto Utlånsvekst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</si>
  <si>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</si>
  <si>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Lønnsomhet</t>
  </si>
  <si>
    <t>Balansetall</t>
  </si>
  <si>
    <t>SpareBank 1 SR-Bank aksjen</t>
  </si>
  <si>
    <t>Gir relevant informasjon om konsernets likviditet, hensyntatt utlån solgt til SB1 BK og SB1 NK. Beregnes som Innskudd fra kunder dividert med sum utlån til kunder, inkludert lån solgt til SB1 BK og SB1 NK ved utløpet av perioden.</t>
  </si>
  <si>
    <t>Gir relevant informasjon om konsernets likviditet, og beregnes som Innskudd fra kunder dividert med sum utlån til kunder ved utløpet av perioden.</t>
  </si>
  <si>
    <t>Brutto utlån til kunder ved utgangen samme periode forrige år</t>
  </si>
  <si>
    <t>Annualisert resultat etter skatt ekskl. renter hybridkapital</t>
  </si>
  <si>
    <t>Sum inntekter</t>
  </si>
  <si>
    <t>Misligholdte eng. i % av brutto utlån, inkludert SB1 BK og SB1 NK</t>
  </si>
  <si>
    <t>Andre tapsutsatte eng. i % av brutto utlån, inkludert SB1 BK og SB1 NK</t>
  </si>
  <si>
    <t xml:space="preserve">Nedskrivninger i prosent av brutto utlån </t>
  </si>
  <si>
    <t>Nedskrivninger i prosent av brutto utlån inkludert SB1 BK og SB1 NK</t>
  </si>
  <si>
    <t xml:space="preserve">Informasjon om aktiviteten og veksten i konsernets utlånsvirksomhet.  Konsernet benytter kredittforetak som finansieringskilde, og brutto utlånsvekst inkludert utlån solgt til kredittforetakene reflekterer bedre aktiviteten og veksten i utlånsvirksomheten enn om disse utlånene var ekskludert. Nøkkeltallet er beregnet som Brutto utlån inkludert utlån solgt til SB1 BK og SB1 NK ved utløpet av perioden minus Brutto utlån inkludert utlån solgt til SB1 BK og SB1 NK ved starten av perioden, dividert på Brutto utlån inkludert utlån solgt til SB1 BK og SB1 NK ved starten av perioden. </t>
  </si>
  <si>
    <t>Andre tapsutsatte engasjement i prosent av brutto utlån til kunder</t>
  </si>
  <si>
    <t>Misligholdte engasjement i prosent av brutto utlån til kunder</t>
  </si>
  <si>
    <t>SpareBank 1 SR-Bank Konsern (tall i mnok)</t>
  </si>
  <si>
    <t>Netto utlånsmargin Bedriftsmarked</t>
  </si>
  <si>
    <t>Rentemargin på utlån i Bedriftsmarked</t>
  </si>
  <si>
    <t>Snitt utlånsvolum Bedriftsmarked</t>
  </si>
  <si>
    <t>3 måneders pengemarkedsrenter</t>
  </si>
  <si>
    <t>Rentemargin på innskudd i Bedriftsmarked</t>
  </si>
  <si>
    <t>Snitt innskuddsvolum Bedriftsmarked</t>
  </si>
  <si>
    <t>Netto innskuddsmargin Bedriftsmarked</t>
  </si>
  <si>
    <t>Innskuddsmargin Bedriftsmarked og Personmarked</t>
  </si>
  <si>
    <t>Innskuddsmarginen gir informasjon om konsernets netto renteinntekter ved å måle rentemarginen relativt til 3 måneders pengemarkedsrente.  Innskuddsmarginen er beregnet som netto rentekostnad på innskudd, justert for renteinntekt tilsvarende 3 måneders pengemarkedsrente, dividert på snitt innskudd for perioden.</t>
  </si>
  <si>
    <t>Misligholdte engasjement i % av brutto utlån</t>
  </si>
  <si>
    <t>Andre tapsutsatte engasjement i % av brutto utlån</t>
  </si>
  <si>
    <t>Renter på Utlån til Bedriftsmarked</t>
  </si>
  <si>
    <t>Renter på Innskudd til Bedriftsmarked</t>
  </si>
  <si>
    <t>Netto utlånsmargin Personmarked</t>
  </si>
  <si>
    <t>Renter på Utlån til Personmarked</t>
  </si>
  <si>
    <t>Rentemargin på utlån i Personmarked</t>
  </si>
  <si>
    <t>Snitt utlånsvolum Personmarked</t>
  </si>
  <si>
    <t>Renter på Innskudd til Personmarked</t>
  </si>
  <si>
    <t>Rentemargin på innskudd i Personmarked</t>
  </si>
  <si>
    <t>Snitt innskuddsvolum Personmarked</t>
  </si>
  <si>
    <t>Netto innskuddsmargin Personmarked</t>
  </si>
  <si>
    <t>Utlånsmargin Bedriftsmarked og Personmarked, inkludert utlån solgt til SpareBank 1 Boligkreditt (SB1 BK) og SpareBank 1 Næringskreditt (SB1 NK)</t>
  </si>
  <si>
    <t>Brutto utlånsvekst siste 12 mnd inkludert SB1 BK og SB1 NK</t>
  </si>
  <si>
    <t>Snitt egenkapital ekskl. hybridkapital</t>
  </si>
  <si>
    <t>Utlånsmarginen gir informasjon om konsernets netto renteinntekter ved å måle rentemarginen relativt til 3 måneders pengemarkedsrente.  Konsernet benytter kredittforetak som finansieringskilde, og utlånsmarginene er inkludert provisjonsinntekter på utlån solgt til SB1 BK og SB1 NK, da dette best reflekterer konsernets inntjening på totale utlån. Utlånsmarginen er beregnet som netto renteinntekter på utlån inkludert provisjonsinntekter fra SB1 BK og SB1 NK, fratrukket rentekostnad tilsvarende 3 måneders pengemarkeds-rente, dividert på snitt utlån for perioden, inkludert utlån til SB1 BK og SB1 NK.</t>
  </si>
  <si>
    <t xml:space="preserve">Gir relevant informasjon om konsernets kreditteksponering. Beregnes som sum andre tapsutsatte engasjement dividert med brutto utlån ved utløpet av perioden. Beregnet basert på IAS 39  til og med desember 2017, før overgang til IFRS 9. </t>
  </si>
  <si>
    <t xml:space="preserve">Gir relevant informasjon om konsernets kreditteksponering. Beregnes som sum misligholdte engasjement dividert med brutto utlån inkludert lån solgt til SB1 BK og SB1 NK ved utløpet av perioden.  Beregnet basert på IAS 39 til og med desember 2017, før overgang til IFRS 9. </t>
  </si>
  <si>
    <t xml:space="preserve">Gir relevant informasjon om konsernets kreditteksponering. Beregnes som sum misligholdte engasjement dividert med brutto utlån ved utløpet av perioden.  Beregnet basert på IAS 39 til og med desember 2017, før overgang til IFRS 9. </t>
  </si>
  <si>
    <t xml:space="preserve">Gir relevant informasjon om konsernets kreditteksponering. Beregnes som sum andre tapsutsatte engasjement dividert med brutto utlån inkludert lån solgt til SB1 BK og SB1 NK ved utløpet av perioden. Beregnet basert på IAS 39 til og med desember 2017, før overgang til IFRS 9. </t>
  </si>
  <si>
    <r>
      <t xml:space="preserve">SpareBank 1 SR-Bank presenterer alternative resultatmål (APM'er) som gir nyttig informasjon for å supplere regnskapet. Målene er ikke definert i IFRS (International Financial Reporting Standards) og er nødvendigvis ikke direkte sammenlignbare med andre selskapers resultatmål. APM'er </t>
    </r>
    <r>
      <rPr>
        <sz val="11"/>
        <color theme="1"/>
        <rFont val="Calibri"/>
        <family val="2"/>
        <scheme val="minor"/>
      </rPr>
      <t>er inkludert i våre rapporter for å gi innsikt og forståelse for konsernets resultatoppnåelse, og representerer viktige måltall for hvordan ledelsen styrer selskapene og aktivitetene i konsernet. APM'er er ikke ment å erstatte eller overskygge regnskapstallene. Nøkkeltall som er regulert i IFRS eller annen lovgivning er ikke regnet som alternative resultatmål. Det samme gjelder for ikke-finansiell informasjon. SpareBank 1 SR-Bank sine alternative resultatmål er presentert i oversiktene hovedtall og resultat fra kvartalsregnskapene, samt i styrets beretning. Alle APM'er presenteres med sammenligningstall. APM'ene som nevnt under har i stor grad vært brukt konsistent over tid.</t>
    </r>
  </si>
  <si>
    <t xml:space="preserve">Alternative resultatmål i SpareBank 1 SR-Bank med definisjoner: </t>
  </si>
  <si>
    <t>EK avkastning gir relevant informasjon om konsernets lønnsomhet ved å måle evne til å generere lønnsomhet fra aksjonærens investering. EK avkastning er ett av konsernets viktigste finansielle måltall, og beregnes som ordinært resultat tilgjengelig for aksjonærene for perioden, i prosent av gjennomsnittlig egenkapital, fratrukket hybridkapital (fondsobligasjoner) klassifisert som egenkapital.</t>
  </si>
  <si>
    <t>Utlån i Trinn 2</t>
  </si>
  <si>
    <t>Utlån i Trinn 3</t>
  </si>
  <si>
    <t>Alternative performance measures in SpareBank 1 SR-Bank with definitions:</t>
  </si>
  <si>
    <t>Alternative Performance Measures (APMs)</t>
  </si>
  <si>
    <t>SpareBank 1 SR-Bank presents alternative performance measures (APMs), which provide useful, supplementary information to the financial statements. The measures are not defined in IFRS (International Financial Reporting Standards) and are not necessarily directly comparable with other companies’ performance measures. APMs are included in our reports to provide insight and understanding of the group’s performance and represent important target figures for how the executive management team manages the companies and activities in the group. APMs are not intended to replace or overshadow accounting figures. Key figures that are regulated by IFRS or other legislation are not regarded as APMs. The same applies to non-financial information. SpareBank 1 SR-Bank’s APMs are presented in the overviews main figures and results from the interim accounts, as well as in the board of directors’ report. All APMs are presented with corresponding figures. The APMs listed below have generally been used consistently over time.</t>
  </si>
  <si>
    <t>Return on equity</t>
  </si>
  <si>
    <t>Cost/income ratio</t>
  </si>
  <si>
    <t>Average interest margin</t>
  </si>
  <si>
    <t>Lending margin corporate market and retail market, including loans sold to SpareBank 1 Boligkreditt (SB1 BK) and SpareBank 1 Næringskreditt (SB1 NK)</t>
  </si>
  <si>
    <t>Deposit margin corporate market and retail market</t>
  </si>
  <si>
    <t>Return on equity provides relevant information about the group’s profitability by measuring its ability to generate profitability from the shareholders’ investment. Return on equity is one of the group’s most important financial target figures and is calculated as the ordinary result available to shareholders for the period as a percentage of average equity, less hybrid capital (hybrid tier 1 capital) classified as equity.</t>
  </si>
  <si>
    <t>Provides information about the correlation between income and costs. Calculated as total operating costs divided by total income.</t>
  </si>
  <si>
    <t>Measures the group’s average profit from loans and deposits, calculated as net interest income as a percentage of average total assets.</t>
  </si>
  <si>
    <t>The lending margin providers information about the group’s net interest income by measuring the interest margin relative to the 3-month money market rate.  The group uses mortgage companies as a source of funding and the lending margins are included in commissions on loans sold to SB1 BK and SB1 NK, since this best reflects the group’s income from total lending. The lending margin is calculated as net interest income on loans, including commissions from SB1 BK and SB1 NK, less interest costs equivalent to the 3-month money market rate, divided by the average lending for the period, including loans to SB1 BK and SB1 NK.</t>
  </si>
  <si>
    <t>The deposit margin provides information about the group’s net interest income by measuring the interest rate margin relative to the 3-month money market rate.  The deposit margin is calculated as net interest cost on deposits, adjusted for interest income equivalent to the 3-month money market rate, divided by average deposits for the period.</t>
  </si>
  <si>
    <t>Gross lending growth over the past 12 months</t>
  </si>
  <si>
    <t>Gross lending growth over the past 12 months, including SB1 BK and SB1 NK</t>
  </si>
  <si>
    <t>Growth in deposits over the last 12 months</t>
  </si>
  <si>
    <t>Deposit-to-loan ratio</t>
  </si>
  <si>
    <t>Deposit-to-loan ratio, including SB1 BK and SB1 NK</t>
  </si>
  <si>
    <t>Information about the activity and growth in the group’s lending activities.  This key figure is calculated as gross loans at the end of the period less gross loans at the start of the period, divided by gross loans at the start of the period.</t>
  </si>
  <si>
    <t>Information about the activity and growth in the group’s lending activities.  The group uses the mortgage companies as sources of funding, and gross lending growth including loans sold to the mortgage companies reflects the activity and growth in lending activities better than would be case were these loans excluded. This key figure is calculated as gross loans, including loans sold to SB1 BK and SB1 NK, at the end of the period, less gross loans, including loans sold to SB1 BK and SB1 NK, at the start of the period, divided by gross loans, including loans sold to SB1 BK and SB1 NK, at the start of the period.</t>
  </si>
  <si>
    <t>Information about the activity and growth in the group’s deposit business.  This key figure is calculated as deposits from customers at the end of the period less deposits from customers at the start of the period, divided by deposits from customers at the start of the period.</t>
  </si>
  <si>
    <t>Provides relevant information about the group’s liquidity and is calculated as deposits from customers divided by total loans to customers at the end of the period.</t>
  </si>
  <si>
    <t>Provides relevant information about the group’s liquidity, taking into account loans sold to SB1 BK and SB1 NK. Calculated as deposits from customers divided by total loans to customers, including loans sold to SB1 BK and SB1 NK, at the end of the period.</t>
  </si>
  <si>
    <t>Non-performing commitments as % of gross loans</t>
  </si>
  <si>
    <t>Provides relevant information about the group’s credit exposure. Calculated as total non-performing commitments divided by gross loans at the end of the period.  Calculated based on IAS 39 up to and including December 2017, prior to the transition to IFRS 9.</t>
  </si>
  <si>
    <t>Non-performing commitments as % of gross loans, including SB1 BK and SB1 NK</t>
  </si>
  <si>
    <t>Provides relevant information about the group’s credit exposure. Calculated as total non-performing commitments divided by gross loans, including loans sold to SB1 BK and SB1 NK, at the end of the period.  Calculated based on IAS 39 up to and including December 2017, prior to the transition to IFRS 9.</t>
  </si>
  <si>
    <t>Other impaired commitments as % of gross loans</t>
  </si>
  <si>
    <t>Provides relevant information about the group’s credit exposure. Calculated as total other impaired commitments divided by gross loans at the end of the period. Calculated based on IAS 39 up to and including December 2017, prior to the transition to IFRS 9.</t>
  </si>
  <si>
    <t>Other impaired commitments as % of gross loans, including SB1 BK and SB1 NK</t>
  </si>
  <si>
    <t>Provides relevant information about the group’s credit exposure. Calculated as total other impaired commitments divided by gross loans, including loans sold to SB1 BK and SB1 NK, at the end of the period. Calculated based on IAS 39 up to and including December 2017, prior to the transition to IFRS 9.</t>
  </si>
  <si>
    <t>Profitability</t>
  </si>
  <si>
    <t>Balance sheet figures</t>
  </si>
  <si>
    <t>SpareBank 1 SR-Bank share</t>
  </si>
  <si>
    <t>Book equity per share (including dividend)</t>
  </si>
  <si>
    <t>This key figure provides information about the value of the book equity per share and a basis for assessing the reasonableness of the share price. Calculated as equity at the end of the period divided by the number of shares.</t>
  </si>
  <si>
    <t>Price/earnings per share</t>
  </si>
  <si>
    <t>Earnings per share compared to the share price at the relevant time, which provides a basis for assessing the reasonableness of the share price. Calculated as the share price divided by the annualised earnings per share.</t>
  </si>
  <si>
    <t>Price/book equity</t>
  </si>
  <si>
    <t>The value of book equity per share compared with the share price at a given time. Provides a basis for assessing the reasonableness of the share price. Calculated as the share price divided by book equity per share (see the definition of this key figure above).</t>
  </si>
  <si>
    <t>SpareBank 1 SR-Bank Group (MNOK)</t>
  </si>
  <si>
    <t>Q4 18</t>
  </si>
  <si>
    <t>Q3 18</t>
  </si>
  <si>
    <t>Q2 18</t>
  </si>
  <si>
    <t>Q1 18</t>
  </si>
  <si>
    <t>Q4 17</t>
  </si>
  <si>
    <t>Q3 17</t>
  </si>
  <si>
    <t>Q2 17</t>
  </si>
  <si>
    <t>Q1 17</t>
  </si>
  <si>
    <t>Q4 16</t>
  </si>
  <si>
    <t>Q3 16</t>
  </si>
  <si>
    <t>Q2 16</t>
  </si>
  <si>
    <t>Q1 16</t>
  </si>
  <si>
    <t>Q4 15</t>
  </si>
  <si>
    <t>Profit after tax</t>
  </si>
  <si>
    <t>Interest on hybridcapital</t>
  </si>
  <si>
    <t>Hybridcapital</t>
  </si>
  <si>
    <t>Net interest income</t>
  </si>
  <si>
    <t>Total operating costs</t>
  </si>
  <si>
    <t>Net income</t>
  </si>
  <si>
    <t>Total assets</t>
  </si>
  <si>
    <t>Average total assets</t>
  </si>
  <si>
    <t>Deposits from customers</t>
  </si>
  <si>
    <t>Gross loans to customers</t>
  </si>
  <si>
    <t>Growth in loans</t>
  </si>
  <si>
    <t>Growth in loans incl SB1 BK and SB1 NK</t>
  </si>
  <si>
    <t>Growth in deposits</t>
  </si>
  <si>
    <t>Growth in deposits (MNOK)</t>
  </si>
  <si>
    <t>Total equity</t>
  </si>
  <si>
    <t>Profit after tax excl. interests on hybridcapital</t>
  </si>
  <si>
    <t>Equity excl. hybridcapital</t>
  </si>
  <si>
    <t>Cost ratio</t>
  </si>
  <si>
    <t>Average equity excl. hybridcapital</t>
  </si>
  <si>
    <t>Lending growth (MNOK)</t>
  </si>
  <si>
    <t>Average gross lending to customers</t>
  </si>
  <si>
    <t>Average gross lending to customers incl. SB1 BK and SB1 NK</t>
  </si>
  <si>
    <t>Market price</t>
  </si>
  <si>
    <t xml:space="preserve">Earnings per share, NOK </t>
  </si>
  <si>
    <t>Price / Earnings per share</t>
  </si>
  <si>
    <t xml:space="preserve">Price / Book equity </t>
  </si>
  <si>
    <t xml:space="preserve">Loans in Stage 3  </t>
  </si>
  <si>
    <t>Loans in Stage 2</t>
  </si>
  <si>
    <t>3 month money market rate (MNOK)</t>
  </si>
  <si>
    <t>Deposits from customers end of period</t>
  </si>
  <si>
    <t>Deposits from customers end of period previous year</t>
  </si>
  <si>
    <t xml:space="preserve">Interests on deposits retail market </t>
  </si>
  <si>
    <t>Interest margin on deposits retail market</t>
  </si>
  <si>
    <t xml:space="preserve">Interest margin on deposits corporate market </t>
  </si>
  <si>
    <t>Net lending margins corporate market</t>
  </si>
  <si>
    <t xml:space="preserve">Net lending margin retail market </t>
  </si>
  <si>
    <t>Interest receipts from lending to corporate market</t>
  </si>
  <si>
    <t>Interest receipts from lending to retail market</t>
  </si>
  <si>
    <t xml:space="preserve">Interest margin lending to retail market </t>
  </si>
  <si>
    <t xml:space="preserve">Interest margin lending to corporate market </t>
  </si>
  <si>
    <t>Interest payments on deposits from corporate market</t>
  </si>
  <si>
    <t>Net margin on deposits corporate market</t>
  </si>
  <si>
    <t>Net margin on deposits retail market</t>
  </si>
  <si>
    <t>Average lending volume corporate market</t>
  </si>
  <si>
    <t>Average lending volume retail market</t>
  </si>
  <si>
    <t>Average volume deposits corporate market</t>
  </si>
  <si>
    <t>Average volume deposits retail market</t>
  </si>
  <si>
    <t>Explanations and definitions</t>
  </si>
  <si>
    <t>Finansielle forpliktelser i Trinn 2</t>
  </si>
  <si>
    <t>Finansielle forpliktelser i Trinn 3</t>
  </si>
  <si>
    <t>Financial commitments in Stage 2</t>
  </si>
  <si>
    <t>Loans and financial commitments in Stage 2 in % of gross loans to customers</t>
  </si>
  <si>
    <t>Financial commitments in Stage 3</t>
  </si>
  <si>
    <t>Loans and financial commitments in Stage 3 in % of gross loans to customers</t>
  </si>
  <si>
    <t>Nedskrivninger på utlån og finansielle forpliktelser og Utlån og finansielle forpliktelser i Trinn 2 og Trinn 3</t>
  </si>
  <si>
    <t xml:space="preserve">Resultatført nedskrivninger på utlån og finansielle forpliktelser målt forholdsmessig i forhold til brutto utlån, beregnes som en funksjon av brutto utlån, og sier noe om hvor stor andel av brutto utlån det er foretatt nedskrivninger på. Tallet beregnes som Nedskrivning på utlån og finansielle forpliktelser resultatført i perioden dividert med Brutto utlån ved utløpet av perioden. Ved opplysninger om nedskrivningsprosent for kortere perioder enn hele år, blir resultatførte nedskrivninger annualisert. </t>
  </si>
  <si>
    <t xml:space="preserve">Resultatført nedskrivninger på utlån og finansielle forpliktelser målt forholdsmessig i forhold til brutto utlån inkludert utlån solgt til kredittforetakene, beregnes som en funksjon av brutto utlån inkludert lån solgt til kredittforetak, og sier noe om hvor stor andel av brutto utlån det er foretatt nedskrivninger på.  Konsernet benytter kredittforetak som finansieringskilde, og nedskrivninger i prosent av brutto utlån inkludert utlån solgt til kredittforetakene reflekterer bedre hvor stor andel av brutto utlån, inkludert utlån til kredittforetakene, det er foretatt nedskrivninger på, enn om disse utlånene var ekskludert.  Tallet beregnes som Nedskrivning på utlån og finansielle forpliktelser resultatført i perioden dividert med Brutto utlån inkludert lån solgt til SB1 BK og SB1 NK ved utløpet av perioden. Ved opplysninger om nedskrivningsprosent for kortere perioder enn hele år, blir resultatførte nedskrivninger annualisert. </t>
  </si>
  <si>
    <t>Utlån og finansielle forpliktelser i Trinn 2 i prosent brutto utlån</t>
  </si>
  <si>
    <t>Gir relevant informasjon om bankens kreditteksponering. Beregnes som utlån og finansielle forpliktelser i Trinn 2 dividert med brutto utlån ved utløpet av perioden. Utlån og finansielle forpliktelser i Trinn 2 er utlån og finansielle forpliktelser som har hatt en vesentlig økning i kredittrisiko siden førstegangsinnregning, men hvor det ikke er objektive bevis på tap på balansedato. Beregnes fra og med 2018 etter overgang til IFRS 9.</t>
  </si>
  <si>
    <t>Utlån og finansielle forpliktelser i Trinn 2 i prosent brutto utlån, inkludert SB1 BK og SB1 NK</t>
  </si>
  <si>
    <t>Gir relevant informasjon om bankens kreditteksponering. Konsernet benytter kredittforetak som finansieringskilde, og Utlån og finansielle forpliktelser i Trinn 2 i prosent av brutto utlån inkludert utlån solgt til kredittforetakene reflekterer bedre konsernets kreditteksponering, enn om disse utlånene var ekskludert.  Beregnes som utlån og finansielle forpliktelser i Trinn 2 dividert med brutto utlån inkl. lån solgt til SB1 BK og SB1 NK ved utløpet av perioden. Utlån og finansielle forpliktelser i Trinn 2 er utlån og finansielle forpliktelser som har hatt en vesentlig økning i kredittrisiko siden førstegangsinnregning, men hvor det ikke er objektive bevis på tap på balansedato. Beregnes fra og med 2018 etter overgang til IFRS 9.</t>
  </si>
  <si>
    <t>Loans and financial commitments in step 3 as % of gross loans</t>
  </si>
  <si>
    <t>Loans and financial commitments in step 3 as % of gross loans, including SB1 BK and SB1 NK</t>
  </si>
  <si>
    <t>Provides relevant information about the bank’s credit exposure. Calculated as loans and financial commitments in step 3 divided by gross loans at the end of the period. Loans and financial commitments in stage 3 are loans and financial commitments that have seen a significant rise in credit risk since granting and where there is objective evidence of a loss event on the balance sheet date. Calculated from and including 2018 following the transition to IFRS 9.</t>
  </si>
  <si>
    <t>Provides relevant information about the bank’s credit exposure. The group uses mortgage companies as a source of funding, and loans and financial commitments in stage 2 as a percentage of gross loans, including loans sold to the mortgage companies, reflect the group’s credit exposure better than would be case were these loans excluded.  Calculated as loans and financial commitments in step 2 divided by gross loans, including loans sold to SB1 BK and SB1 NK, at the end of the period. Loans and financial commitments in stage 2 are loans and financial commitments  that have seen a significant rise in credit risk since initial recognition, but where there is no objective evidence of a loss event on the balance sheet date. Calculated from and including 2018 following the transition to IFRS 9.</t>
  </si>
  <si>
    <t>Provides relevant information about the bank’s credit exposure. Calculated as loans and financial commitments in step 2 divided by gross loans at the end of the period. Loans and financial commitments in stage 2 are loans and financial commitments that have seen a significant rise in credit risk since initial recognition, but where there is no objective evidence of a loss event on the balance sheet date. Calculated from and including 2018 following the transition to IFRS 9.</t>
  </si>
  <si>
    <t>Loans and financial commitments in step 2 as % of gross loans</t>
  </si>
  <si>
    <t>Loans and financial commitments in step 2 as % of gross loans, including SB1 BK and SB1 NK</t>
  </si>
  <si>
    <t>Provides relevant information about the bank’s credit exposure.  The group uses mortgage companies as a source of funding, and loans and financial commitments in stage 3 as a percentage of gross loans, including loans sold to the mortgage companies, reflect the group’s credit exposure better than would be case were these loans excluded. Calculated as loans and financial commitments in step 3 divided by gross loans, including loans sold to SB1 BK and SB1 NK, at the end of the period. Loans and financial commitments in stage 3 are loans and financial commitments that have seen a significant rise in credit risk since granting and where there is objective evidence of a loss event on the balance sheet date. Calculated from and including 2018 following the transition to IFRS 9.</t>
  </si>
  <si>
    <t>Utlån og finansielle forpliktelser i Trinn 3 i prosent av brutto utlån</t>
  </si>
  <si>
    <t>Utlån og finansielle forpliktelser i Trinn 3 i prosent av brutto utlån, inkludert SB1 BK og SB1 NK</t>
  </si>
  <si>
    <t>Gir relevant informasjon om bankens kreditteksponering. Beregnes som utlån og finansielle forpliktelser i Trinn 3 dividert med sum brutto ved utløpet av perioden. Utlån og finansielle forpliktelser i Trinn 3 er utlån og finansielle forpliktelser som har hatt en vesentlig økning i kredittrisiko siden innvilgelse, og hvor det er objektive bevis på tap på balansedato. Beregnes fra og med 2018 etter overgang til IFRS 9.</t>
  </si>
  <si>
    <t>Gir relevant informasjon om bankens kreditteksponering.  Konsernet benytter kredittforetak som finansieringskilde, og Utlån og finansielle forpliktelser i Trinn 3 i prosent av brutto utlån inkludert utlån solgt til kredittforetakene reflekterer bedre konsernets kreditteksponering, enn om disse utlånene var ekskludert. Beregnes som utlån og finansielle forpliktelser i Trinn 3 dividert med brutto utlån inkl. lån solgt til SB1 BK og SB1 NK ved utløpet av perioden. Utlånog finansielle forpliktelser  i Trinn 3 er utlån og finansielle forpliktelser som har hatt en vesentlig økning i kredittrisiko siden innvilgelse, og hvor det er objektive bevis på tap på balansedato. Beregnes fra og med 2018 etter overgang til IFRS 9.</t>
  </si>
  <si>
    <t>Nedskrivning på utlån og og finansielle forpliktelser i resultatet</t>
  </si>
  <si>
    <t>Nedskrivning på utlån og og finansielle forpliktelser annualisert</t>
  </si>
  <si>
    <t>Utlån og finansielle forpliktelser i Trinn 2 i prosent av brutto utlån til kunder</t>
  </si>
  <si>
    <t>Utlån og finansielle forpliktelser i Trinn 3 i prosent av brutto utlån til kunder</t>
  </si>
  <si>
    <t>Loans sold to SB1 BK and SB1 NK end of period</t>
  </si>
  <si>
    <t>Gross non-performing commitments exceeding 90 days</t>
  </si>
  <si>
    <t>Impaired commitments</t>
  </si>
  <si>
    <t>Number of share issued, millions</t>
  </si>
  <si>
    <t>Shares hold by the Group</t>
  </si>
  <si>
    <t>Outstanding shares</t>
  </si>
  <si>
    <t>Annualised profit after tax excl. interests on hybridcapital</t>
  </si>
  <si>
    <t>Lending growth (MNOK), incl. SB1 BK and SB1 NK</t>
  </si>
  <si>
    <t>Gross loans to customers incl. SB1 BK and SB1 NK</t>
  </si>
  <si>
    <t>Deposit-to-loan ratio, incl. loans SB1 BK and NK</t>
  </si>
  <si>
    <t>Loans and financial commitments in Stage 2 in % of gross loans to customers, incl. loans SB1 BK and SB1 NK</t>
  </si>
  <si>
    <t>Loans and financial commitments in Stage 3 in % of gross loans to customers, incl. loans SB1 BK and SB1 NK</t>
  </si>
  <si>
    <t>Non-performing commitments as % of gross loans, incl. SB1 BK and SB1 NK</t>
  </si>
  <si>
    <t>Other impaired commitments as % of gross loans, incl. SB1 BK and SB1 NK</t>
  </si>
  <si>
    <t>Book equity per share (including dividends) (group)</t>
  </si>
  <si>
    <t>Brutto utlån til kunder inkl. SB1 BK og SB1 NK ved utgangen av perioden</t>
  </si>
  <si>
    <t>Brutto utlån til kunder inkl. SB1 BK og SB1 NK ved utgangen samme periode forrige år</t>
  </si>
  <si>
    <t>Utlånsvekst inkl. SB1 BK og SB1 NK (mill)</t>
  </si>
  <si>
    <t>Utlånsvekst siste 12 mnd, inkl. SB1 BK og SB1 NK</t>
  </si>
  <si>
    <t>Brutto utlån til kunder inkl. utlån SB1 BK SB1 NK</t>
  </si>
  <si>
    <t>Innskuddsdekning, inkl. SB1 BK og SB1 NK</t>
  </si>
  <si>
    <t>Snitt Brutto utlån til kunder inkl. SB1 BK og SB1 NK</t>
  </si>
  <si>
    <t>Nedskrivning i prosent av utlån til kunder, inkl. SB1 BK og SB1 NK</t>
  </si>
  <si>
    <t>Utlån og finansielle forpliktelser i Trinn 2 i prosent av brutto utlån til kunder, inkl. SB1 BK og SB1 NK</t>
  </si>
  <si>
    <t>Utlån og finansielle forpliktelser i Trinn 3 i prosent av brutto utlån til kunder, inkl. SB1 BK og SB1 NK</t>
  </si>
  <si>
    <t>Misligholdte engasjement i prosent av brutto utlån til kunder, inkl. SB1 BK og SB1 NK</t>
  </si>
  <si>
    <t>Andre tapsutsatte engasjement i prosent av brutto utlån til kunder, inkl. SB1 BK og SB1 NK</t>
  </si>
  <si>
    <t>Impairment ratio</t>
  </si>
  <si>
    <t>Impairment ratio, incl. loans SB1 BK and SB1 NK</t>
  </si>
  <si>
    <t>Gross loans to customers end of period, incl. loans BK and SB1 NK</t>
  </si>
  <si>
    <t>Gross loans to customers end of period previous year, incl. loans BK and SB1 NK</t>
  </si>
  <si>
    <t>Gross loans to customers end of period</t>
  </si>
  <si>
    <t>Gross loans to customers end of period previous year</t>
  </si>
  <si>
    <t>Recognised impairments on loans and financial commitments measured relative to gross loans. This is calculated as a function of gross loans and provides some information about how large a percentage of gross loans are subject to impairments. The figure is calculated as impairments on loans and financial commitments recognised in the period divided by gross loans at the end of the period. When information is provided about impairment percentages for periods of shorter than a full year, the recognised impairments are annualised.</t>
  </si>
  <si>
    <t xml:space="preserve">Recognised impairments on loans and financial commitments measured relative to gross loans, including loans sold to the mortgage companies. This is calculated as a function of gross loans, including loans sold to the mortgage companies, and provides some information about how large a percentage of gross loans are subject to impairments.  The group uses mortgage companies as a source of funding, and impairments as a percentage of gross loans, including loans sold to the mortgage companies, reflects how large a proportion of gross loans, including loans to the mortgage companies, are subject to impairments better than would be case were these loans excluded.  The figure is calculated as impairments on loans and financial commitments recognised in the period divided by gross loans, including loans sold to SB1 BK and SB1 NK, at the end of the period. When information is provided about impairment percentages for periods of shorter than a full year, the recognised impairments are annualised. </t>
  </si>
  <si>
    <t>Impairments on loans and financial commitments and loans and financial commitments in Stage 2 and Stage 3</t>
  </si>
  <si>
    <t>Impairments on loans and financial commitments</t>
  </si>
  <si>
    <t>Annualised Impairments on loans and financial commitments</t>
  </si>
  <si>
    <t>1. kv 19</t>
  </si>
  <si>
    <t>Q1 19</t>
  </si>
  <si>
    <t>2. kv 19</t>
  </si>
  <si>
    <t>Q2 19</t>
  </si>
  <si>
    <t>3. kv 19</t>
  </si>
  <si>
    <t>Q3 19</t>
  </si>
  <si>
    <t>4. kv 19</t>
  </si>
  <si>
    <t>Q4 19</t>
  </si>
  <si>
    <t>Finansielle forpliktelser til kunder</t>
  </si>
  <si>
    <t>Utlån og finansielle forpliktelser i Trinn 2 i prosent av brutto utlån og finansielle forpliktelser til kunder</t>
  </si>
  <si>
    <t>Utlån og finansielle forpliktelser i Trinn 2 i prosent av brutto utlån og finansielle forpliktelser til kunder, inkl. SB1 BK og SB1 NK</t>
  </si>
  <si>
    <t>Utlån og finansielle forpliktelser i Trinn 3 i prosent av brutto utlån og finansielle forpliktelser til kunder</t>
  </si>
  <si>
    <t>Utlån og finansielle forpliktelser i Trinn 3 i prosent av brutto utlån og finansielle forpliktelser til kunder, inkl. SB1 BK og SB1 NK</t>
  </si>
  <si>
    <t>Financial commitments</t>
  </si>
  <si>
    <t>Q1 20</t>
  </si>
  <si>
    <t>1. kv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</si>
</sst>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8"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1"/>
      <name val="Calibri"/>
      <family val="2"/>
      <scheme val="minor"/>
    </font>
    <font>
      <b/>
      <sz val="8"/>
      <name val="Arial"/>
      <family val="2"/>
    </font>
    <font>
      <sz val="10"/>
      <name val="Arial"/>
      <family val="2"/>
    </font>
    <font>
      <sz val="11"/>
      <color rgb="FFFF0000"/>
      <name val="Calibri"/>
      <family val="2"/>
      <scheme val="minor"/>
    </font>
    <font>
      <b/>
      <sz val="11"/>
      <color rgb="FFFF0000"/>
      <name val="Calibri"/>
      <family val="2"/>
      <scheme val="minor"/>
    </font>
    <font>
      <i/>
      <sz val="11"/>
      <color rgb="FFFF0000"/>
      <name val="Calibri"/>
      <family val="2"/>
      <scheme val="minor"/>
    </font>
    <font>
      <b/>
      <sz val="8"/>
      <color rgb="FFFF0000"/>
      <name val="Arial"/>
      <family val="2"/>
    </font>
    <font>
      <b/>
      <sz val="11"/>
      <color theme="1" tint="4.9989318521683403E-2"/>
      <name val="Calibri"/>
      <family val="2"/>
      <scheme val="minor"/>
    </font>
    <font>
      <sz val="11"/>
      <color theme="1" tint="4.9989318521683403E-2"/>
      <name val="Calibri"/>
      <family val="2"/>
      <scheme val="minor"/>
    </font>
    <font>
      <b/>
      <sz val="14"/>
      <color theme="1"/>
      <name val="Calibri"/>
      <family val="2"/>
      <scheme val="minor"/>
    </font>
    <font>
      <b/>
      <i/>
      <sz val="11"/>
      <color theme="1" tint="4.9989318521683403E-2"/>
      <name val="Calibri"/>
      <family val="2"/>
      <scheme val="minor"/>
    </font>
    <font>
      <i/>
      <sz val="11"/>
      <color theme="1"/>
      <name val="Calibri"/>
      <family val="2"/>
      <scheme val="minor"/>
    </font>
    <font>
      <b/>
      <i/>
      <sz val="11"/>
      <name val="Calibri"/>
      <family val="2"/>
      <scheme val="minor"/>
    </font>
    <font>
      <sz val="9"/>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theme="4"/>
      </patternFill>
    </fill>
  </fills>
  <borders count="15">
    <border>
      <left/>
      <right/>
      <top/>
      <bottom/>
      <diagonal/>
    </border>
    <border>
      <left/>
      <right/>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medium">
        <color theme="1"/>
      </top>
      <bottom style="medium">
        <color theme="1"/>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s>
  <cellStyleXfs count="5">
    <xf numFmtId="0" fontId="0" fillId="0" borderId="0"/>
    <xf numFmtId="43" fontId="3" fillId="0" borderId="0" applyFont="0" applyFill="0" applyBorder="0" applyAlignment="0" applyProtection="0"/>
    <xf numFmtId="9" fontId="3" fillId="0" borderId="0" applyFont="0" applyFill="0" applyBorder="0" applyAlignment="0" applyProtection="0"/>
    <xf numFmtId="0" fontId="6" fillId="0" borderId="0"/>
    <xf numFmtId="0" fontId="17" fillId="0" borderId="0" applyFill="0" applyBorder="0">
      <alignment horizontal="left" vertical="top"/>
    </xf>
  </cellStyleXfs>
  <cellXfs count="275">
    <xf numFmtId="0" fontId="0" fillId="0" borderId="0" xfId="0"/>
    <xf numFmtId="164" fontId="0" fillId="0" borderId="1" xfId="1" applyNumberFormat="1" applyFont="1" applyBorder="1"/>
    <xf numFmtId="164" fontId="0" fillId="0" borderId="0" xfId="1" applyNumberFormat="1" applyFont="1"/>
    <xf numFmtId="164" fontId="2" fillId="0" borderId="0" xfId="1" applyNumberFormat="1" applyFont="1" applyBorder="1"/>
    <xf numFmtId="164" fontId="2" fillId="0" borderId="1" xfId="1" applyNumberFormat="1" applyFont="1" applyBorder="1"/>
    <xf numFmtId="43" fontId="0" fillId="0" borderId="0" xfId="1" applyFont="1"/>
    <xf numFmtId="164" fontId="7" fillId="0" borderId="0" xfId="1" applyNumberFormat="1" applyFont="1" applyBorder="1"/>
    <xf numFmtId="164" fontId="7" fillId="0" borderId="1" xfId="1" applyNumberFormat="1" applyFont="1" applyBorder="1"/>
    <xf numFmtId="0" fontId="9" fillId="0" borderId="0" xfId="0" applyFont="1"/>
    <xf numFmtId="0" fontId="7" fillId="0" borderId="0" xfId="0" applyFont="1"/>
    <xf numFmtId="164" fontId="7" fillId="0" borderId="0" xfId="1" applyNumberFormat="1" applyFont="1"/>
    <xf numFmtId="0" fontId="7" fillId="0" borderId="1" xfId="0" applyFont="1" applyBorder="1"/>
    <xf numFmtId="43" fontId="7" fillId="0" borderId="0" xfId="1" applyFont="1"/>
    <xf numFmtId="0" fontId="7" fillId="0" borderId="0" xfId="0" applyFont="1" applyBorder="1"/>
    <xf numFmtId="164" fontId="7" fillId="0" borderId="1" xfId="0" applyNumberFormat="1" applyFont="1" applyBorder="1"/>
    <xf numFmtId="164" fontId="7" fillId="0" borderId="0" xfId="0" applyNumberFormat="1" applyFont="1"/>
    <xf numFmtId="0" fontId="7" fillId="0" borderId="0" xfId="0" applyFont="1" applyFill="1"/>
    <xf numFmtId="164" fontId="2" fillId="0" borderId="0" xfId="1" applyNumberFormat="1" applyFont="1"/>
    <xf numFmtId="43" fontId="2" fillId="0" borderId="0" xfId="0" applyNumberFormat="1" applyFont="1"/>
    <xf numFmtId="43" fontId="2" fillId="0" borderId="1" xfId="0" applyNumberFormat="1" applyFont="1" applyBorder="1"/>
    <xf numFmtId="0" fontId="2" fillId="0" borderId="0" xfId="0" applyFont="1"/>
    <xf numFmtId="43" fontId="2" fillId="0" borderId="0" xfId="1" applyFont="1"/>
    <xf numFmtId="0" fontId="2" fillId="0" borderId="0" xfId="0" applyFont="1" applyBorder="1"/>
    <xf numFmtId="0" fontId="2" fillId="0" borderId="0" xfId="0" applyFont="1" applyFill="1"/>
    <xf numFmtId="164" fontId="2" fillId="0" borderId="0" xfId="1" applyNumberFormat="1" applyFont="1" applyFill="1"/>
    <xf numFmtId="164" fontId="2" fillId="0" borderId="1" xfId="1" applyNumberFormat="1" applyFont="1" applyFill="1" applyBorder="1"/>
    <xf numFmtId="0" fontId="2" fillId="0" borderId="1" xfId="0" applyFont="1" applyBorder="1"/>
    <xf numFmtId="0" fontId="7" fillId="0" borderId="0" xfId="0" applyFont="1" applyAlignment="1">
      <alignment horizontal="left"/>
    </xf>
    <xf numFmtId="0" fontId="8" fillId="0" borderId="0" xfId="0" applyFont="1"/>
    <xf numFmtId="0" fontId="8" fillId="0" borderId="1" xfId="0" applyFont="1" applyBorder="1"/>
    <xf numFmtId="165" fontId="7" fillId="0" borderId="0" xfId="0" applyNumberFormat="1" applyFont="1"/>
    <xf numFmtId="10" fontId="7" fillId="0" borderId="0" xfId="2" applyNumberFormat="1" applyFont="1"/>
    <xf numFmtId="43" fontId="7" fillId="0" borderId="0" xfId="0" applyNumberFormat="1" applyFont="1" applyFill="1"/>
    <xf numFmtId="0" fontId="8" fillId="0" borderId="0" xfId="0" applyFont="1" applyFill="1" applyBorder="1"/>
    <xf numFmtId="9" fontId="7" fillId="0" borderId="0" xfId="2" applyFont="1"/>
    <xf numFmtId="1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1" xfId="0" applyFont="1" applyBorder="1" applyAlignment="1">
      <alignment horizontal="center"/>
    </xf>
    <xf numFmtId="0" fontId="4" fillId="0" borderId="1" xfId="0" applyFont="1" applyBorder="1"/>
    <xf numFmtId="0" fontId="2" fillId="0" borderId="0" xfId="0" applyFont="1" applyAlignment="1">
      <alignment wrapText="1"/>
    </xf>
    <xf numFmtId="0" fontId="2" fillId="0" borderId="1" xfId="0" applyFont="1" applyBorder="1" applyAlignment="1">
      <alignment wrapText="1"/>
    </xf>
    <xf numFmtId="10" fontId="5" fillId="0" borderId="0" xfId="2" applyNumberFormat="1" applyFont="1" applyFill="1" applyBorder="1"/>
    <xf numFmtId="164" fontId="7" fillId="0" borderId="0" xfId="0" applyNumberFormat="1" applyFont="1" applyBorder="1"/>
    <xf numFmtId="164" fontId="3" fillId="0" borderId="1" xfId="1" applyNumberFormat="1" applyFont="1" applyBorder="1"/>
    <xf numFmtId="164" fontId="3" fillId="0" borderId="0" xfId="1" applyNumberFormat="1" applyFont="1" applyBorder="1"/>
    <xf numFmtId="0" fontId="0" fillId="0" borderId="0" xfId="0" applyFont="1"/>
    <xf numFmtId="0" fontId="0" fillId="0" borderId="1" xfId="0" applyFont="1" applyBorder="1"/>
    <xf numFmtId="43" fontId="3" fillId="0" borderId="0" xfId="1" applyFont="1"/>
    <xf numFmtId="43" fontId="3" fillId="0" borderId="1" xfId="1" applyFont="1" applyBorder="1"/>
    <xf numFmtId="10" fontId="10" fillId="0" borderId="4" xfId="2" applyNumberFormat="1" applyFont="1" applyFill="1" applyBorder="1"/>
    <xf numFmtId="165" fontId="8" fillId="2" borderId="2" xfId="2" applyNumberFormat="1" applyFont="1" applyFill="1" applyBorder="1"/>
    <xf numFmtId="165" fontId="1" fillId="2" borderId="2" xfId="2" applyNumberFormat="1" applyFont="1" applyFill="1" applyBorder="1"/>
    <xf numFmtId="165" fontId="4" fillId="2" borderId="2" xfId="2" applyNumberFormat="1" applyFont="1" applyFill="1" applyBorder="1"/>
    <xf numFmtId="0" fontId="1" fillId="2" borderId="3" xfId="0" applyFont="1" applyFill="1" applyBorder="1"/>
    <xf numFmtId="0" fontId="4" fillId="2" borderId="3" xfId="0" applyFont="1" applyFill="1" applyBorder="1"/>
    <xf numFmtId="0" fontId="4" fillId="0" borderId="0" xfId="0" applyFont="1"/>
    <xf numFmtId="0" fontId="4" fillId="2" borderId="2" xfId="0" applyFont="1" applyFill="1" applyBorder="1"/>
    <xf numFmtId="43" fontId="4" fillId="2" borderId="2" xfId="0" applyNumberFormat="1" applyFont="1" applyFill="1" applyBorder="1"/>
    <xf numFmtId="0" fontId="8" fillId="2" borderId="2" xfId="0" applyFont="1" applyFill="1" applyBorder="1"/>
    <xf numFmtId="0" fontId="2" fillId="0" borderId="0" xfId="0" applyFont="1" applyBorder="1" applyAlignment="1">
      <alignment horizontal="left"/>
    </xf>
    <xf numFmtId="165" fontId="8" fillId="2" borderId="3" xfId="2" applyNumberFormat="1" applyFont="1" applyFill="1" applyBorder="1"/>
    <xf numFmtId="165" fontId="1" fillId="2" borderId="3" xfId="2" applyNumberFormat="1" applyFont="1" applyFill="1" applyBorder="1"/>
    <xf numFmtId="0" fontId="12" fillId="0" borderId="0" xfId="0" applyFont="1"/>
    <xf numFmtId="164" fontId="2" fillId="0" borderId="0" xfId="1" applyNumberFormat="1" applyFont="1" applyFill="1" applyBorder="1"/>
    <xf numFmtId="0" fontId="1" fillId="2" borderId="2" xfId="0" applyFont="1" applyFill="1" applyBorder="1"/>
    <xf numFmtId="43" fontId="1" fillId="2" borderId="2" xfId="1" applyNumberFormat="1" applyFont="1" applyFill="1" applyBorder="1"/>
    <xf numFmtId="10" fontId="1" fillId="2" borderId="2" xfId="2" applyNumberFormat="1" applyFont="1" applyFill="1" applyBorder="1"/>
    <xf numFmtId="10" fontId="4" fillId="2" borderId="2" xfId="2" applyNumberFormat="1" applyFont="1" applyFill="1" applyBorder="1"/>
    <xf numFmtId="0" fontId="0" fillId="0" borderId="1" xfId="0" applyFont="1" applyBorder="1" applyAlignment="1">
      <alignment wrapText="1"/>
    </xf>
    <xf numFmtId="164" fontId="3" fillId="0" borderId="0" xfId="1" applyNumberFormat="1" applyFont="1"/>
    <xf numFmtId="164" fontId="0" fillId="0" borderId="0" xfId="0" applyNumberFormat="1" applyFont="1"/>
    <xf numFmtId="164" fontId="0" fillId="0" borderId="1" xfId="0" applyNumberFormat="1" applyFont="1" applyBorder="1"/>
    <xf numFmtId="0" fontId="0" fillId="0" borderId="0" xfId="0" applyFont="1" applyAlignment="1">
      <alignment wrapText="1"/>
    </xf>
    <xf numFmtId="0" fontId="3" fillId="0" borderId="0" xfId="0" applyFont="1"/>
    <xf numFmtId="164" fontId="3" fillId="0" borderId="1" xfId="0" applyNumberFormat="1" applyFont="1" applyBorder="1"/>
    <xf numFmtId="0" fontId="1" fillId="2" borderId="3" xfId="0" applyFont="1" applyFill="1" applyBorder="1" applyAlignment="1">
      <alignment wrapText="1"/>
    </xf>
    <xf numFmtId="0" fontId="1" fillId="2" borderId="2" xfId="0" applyFont="1" applyFill="1" applyBorder="1" applyAlignment="1">
      <alignment wrapText="1"/>
    </xf>
    <xf numFmtId="0" fontId="0" fillId="0" borderId="0" xfId="0" applyFont="1" applyBorder="1" applyAlignment="1">
      <alignment wrapText="1"/>
    </xf>
    <xf numFmtId="0" fontId="0" fillId="0" borderId="0" xfId="0" applyFont="1" applyBorder="1"/>
    <xf numFmtId="10" fontId="1" fillId="2" borderId="3" xfId="2" applyNumberFormat="1" applyFont="1" applyFill="1" applyBorder="1"/>
    <xf numFmtId="0" fontId="8" fillId="0" borderId="0" xfId="0" applyFont="1" applyFill="1"/>
    <xf numFmtId="0" fontId="4" fillId="0" borderId="0" xfId="0" applyFont="1" applyFill="1" applyBorder="1"/>
    <xf numFmtId="10" fontId="8" fillId="0" borderId="0" xfId="2" applyNumberFormat="1" applyFont="1" applyFill="1" applyBorder="1"/>
    <xf numFmtId="164" fontId="0" fillId="0" borderId="0" xfId="1" applyNumberFormat="1" applyFont="1" applyFill="1" applyBorder="1"/>
    <xf numFmtId="0" fontId="0" fillId="0" borderId="0" xfId="0" applyFont="1" applyFill="1" applyBorder="1"/>
    <xf numFmtId="10" fontId="1" fillId="0" borderId="0" xfId="2" applyNumberFormat="1" applyFont="1" applyFill="1" applyBorder="1"/>
    <xf numFmtId="0" fontId="1" fillId="0" borderId="0" xfId="0" applyFont="1" applyFill="1" applyBorder="1" applyAlignment="1">
      <alignment wrapText="1"/>
    </xf>
    <xf numFmtId="0" fontId="13" fillId="0" borderId="0" xfId="0" applyNumberFormat="1" applyFont="1"/>
    <xf numFmtId="0" fontId="0" fillId="0" borderId="0" xfId="0" applyFont="1" applyAlignment="1">
      <alignment horizontal="left" wrapText="1"/>
    </xf>
    <xf numFmtId="0" fontId="2" fillId="0" borderId="0" xfId="0" applyFont="1" applyAlignment="1">
      <alignment horizontal="left" wrapText="1"/>
    </xf>
    <xf numFmtId="164" fontId="0" fillId="0" borderId="0" xfId="0" applyNumberFormat="1" applyFont="1" applyBorder="1"/>
    <xf numFmtId="164" fontId="3" fillId="0" borderId="0" xfId="0" applyNumberFormat="1" applyFont="1" applyBorder="1"/>
    <xf numFmtId="0" fontId="1" fillId="0" borderId="5" xfId="0" applyFont="1" applyFill="1" applyBorder="1" applyAlignment="1">
      <alignment wrapText="1"/>
    </xf>
    <xf numFmtId="0" fontId="9" fillId="0" borderId="1" xfId="0" applyFont="1" applyBorder="1"/>
    <xf numFmtId="165" fontId="2" fillId="0" borderId="0" xfId="0" applyNumberFormat="1" applyFont="1"/>
    <xf numFmtId="0" fontId="4" fillId="2" borderId="2" xfId="0" applyFont="1" applyFill="1" applyBorder="1" applyAlignment="1">
      <alignment wrapText="1"/>
    </xf>
    <xf numFmtId="0" fontId="4" fillId="0" borderId="0" xfId="0" applyFont="1" applyFill="1"/>
    <xf numFmtId="164" fontId="2" fillId="0" borderId="0" xfId="0" applyNumberFormat="1" applyFont="1" applyFill="1"/>
    <xf numFmtId="0" fontId="11" fillId="0" borderId="0" xfId="0" applyFont="1" applyFill="1"/>
    <xf numFmtId="0" fontId="2" fillId="0" borderId="0" xfId="0" applyFont="1" applyAlignment="1">
      <alignment horizontal="left" vertical="center"/>
    </xf>
    <xf numFmtId="0" fontId="2" fillId="0" borderId="0" xfId="0" applyFont="1" applyAlignment="1">
      <alignment horizontal="left"/>
    </xf>
    <xf numFmtId="0" fontId="2" fillId="0" borderId="0" xfId="0" applyFont="1" applyFill="1" applyAlignment="1">
      <alignment vertical="center"/>
    </xf>
    <xf numFmtId="0" fontId="2" fillId="0" borderId="0" xfId="0" applyFont="1" applyFill="1" applyBorder="1"/>
    <xf numFmtId="0" fontId="14" fillId="0" borderId="0" xfId="0" applyFont="1" applyFill="1"/>
    <xf numFmtId="0" fontId="12" fillId="0" borderId="0" xfId="0" applyFont="1" applyFill="1" applyBorder="1" applyAlignment="1"/>
    <xf numFmtId="0" fontId="12" fillId="0" borderId="0" xfId="0" applyFont="1" applyFill="1" applyAlignment="1">
      <alignment horizontal="left" wrapText="1"/>
    </xf>
    <xf numFmtId="0" fontId="0" fillId="0" borderId="0" xfId="0" applyFont="1" applyFill="1" applyBorder="1" applyAlignment="1">
      <alignment wrapText="1"/>
    </xf>
    <xf numFmtId="0" fontId="0" fillId="0" borderId="0" xfId="0" applyFont="1" applyFill="1" applyAlignment="1">
      <alignment horizontal="left" wrapText="1"/>
    </xf>
    <xf numFmtId="0" fontId="11" fillId="0" borderId="0" xfId="0" applyFont="1" applyFill="1" applyBorder="1"/>
    <xf numFmtId="0" fontId="12" fillId="2" borderId="0" xfId="0" applyFont="1" applyFill="1" applyBorder="1" applyAlignment="1"/>
    <xf numFmtId="0" fontId="12" fillId="2" borderId="0" xfId="0" applyFont="1" applyFill="1" applyAlignment="1">
      <alignment horizontal="left" wrapText="1"/>
    </xf>
    <xf numFmtId="0" fontId="0" fillId="2" borderId="0" xfId="0" applyFont="1" applyFill="1" applyBorder="1" applyAlignment="1">
      <alignment wrapText="1"/>
    </xf>
    <xf numFmtId="0" fontId="0" fillId="2" borderId="0" xfId="0" applyFont="1" applyFill="1" applyAlignment="1">
      <alignment horizontal="left" wrapText="1"/>
    </xf>
    <xf numFmtId="0" fontId="0" fillId="2" borderId="0" xfId="0" applyFont="1" applyFill="1" applyBorder="1" applyAlignment="1"/>
    <xf numFmtId="0" fontId="2" fillId="2" borderId="0" xfId="0" applyFont="1" applyFill="1" applyAlignment="1">
      <alignment horizontal="left" wrapText="1"/>
    </xf>
    <xf numFmtId="0" fontId="15" fillId="0" borderId="0" xfId="0" applyFont="1"/>
    <xf numFmtId="0" fontId="9" fillId="0" borderId="0" xfId="0" applyFont="1" applyFill="1" applyBorder="1"/>
    <xf numFmtId="0" fontId="12" fillId="0" borderId="0" xfId="0" applyFont="1" applyFill="1" applyBorder="1" applyAlignment="1">
      <alignment wrapText="1"/>
    </xf>
    <xf numFmtId="0" fontId="1" fillId="3" borderId="6" xfId="0" applyFont="1" applyFill="1" applyBorder="1"/>
    <xf numFmtId="164" fontId="2" fillId="0" borderId="0" xfId="0" applyNumberFormat="1" applyFont="1" applyBorder="1"/>
    <xf numFmtId="164" fontId="2" fillId="0" borderId="1" xfId="0" applyNumberFormat="1" applyFont="1" applyBorder="1"/>
    <xf numFmtId="165" fontId="4" fillId="2" borderId="3" xfId="2" applyNumberFormat="1" applyFont="1" applyFill="1" applyBorder="1"/>
    <xf numFmtId="10" fontId="4" fillId="2" borderId="3" xfId="2" applyNumberFormat="1" applyFont="1" applyFill="1" applyBorder="1"/>
    <xf numFmtId="43" fontId="4" fillId="2" borderId="2" xfId="1" applyNumberFormat="1" applyFont="1" applyFill="1" applyBorder="1"/>
    <xf numFmtId="0" fontId="0" fillId="0" borderId="0" xfId="0" applyFont="1" applyAlignment="1">
      <alignment horizontal="left" wrapText="1"/>
    </xf>
    <xf numFmtId="0" fontId="7" fillId="0" borderId="1" xfId="0" applyFont="1" applyBorder="1" applyAlignment="1">
      <alignment wrapText="1"/>
    </xf>
    <xf numFmtId="0" fontId="1" fillId="0" borderId="0" xfId="0" applyFont="1" applyFill="1" applyBorder="1"/>
    <xf numFmtId="164" fontId="0" fillId="0" borderId="0" xfId="1" applyNumberFormat="1" applyFont="1" applyBorder="1"/>
    <xf numFmtId="0" fontId="1" fillId="3" borderId="6" xfId="0" applyFont="1" applyFill="1" applyBorder="1" applyAlignment="1">
      <alignment wrapText="1"/>
    </xf>
    <xf numFmtId="0" fontId="16" fillId="0" borderId="0" xfId="0" applyFont="1" applyFill="1"/>
    <xf numFmtId="0" fontId="0" fillId="0" borderId="0" xfId="0" applyFont="1" applyFill="1"/>
    <xf numFmtId="0" fontId="0" fillId="0" borderId="1" xfId="0" applyFont="1" applyFill="1" applyBorder="1" applyAlignment="1">
      <alignment wrapText="1"/>
    </xf>
    <xf numFmtId="0" fontId="2" fillId="0" borderId="1" xfId="0" applyFont="1" applyFill="1" applyBorder="1" applyAlignment="1">
      <alignment wrapText="1"/>
    </xf>
    <xf numFmtId="0" fontId="0" fillId="0" borderId="0" xfId="0" applyFont="1" applyFill="1" applyAlignment="1">
      <alignment wrapText="1"/>
    </xf>
    <xf numFmtId="0" fontId="2" fillId="0" borderId="1" xfId="0" applyFont="1" applyFill="1" applyBorder="1"/>
    <xf numFmtId="0" fontId="4" fillId="0" borderId="1" xfId="0" applyFont="1" applyFill="1" applyBorder="1"/>
    <xf numFmtId="0" fontId="7" fillId="0" borderId="0" xfId="0" applyFont="1" applyFill="1" applyBorder="1"/>
    <xf numFmtId="0" fontId="0" fillId="0" borderId="1" xfId="0" applyFont="1" applyFill="1" applyBorder="1"/>
    <xf numFmtId="0" fontId="12" fillId="0" borderId="0" xfId="0" applyFont="1" applyFill="1"/>
    <xf numFmtId="0" fontId="4" fillId="3" borderId="6" xfId="0" applyFont="1" applyFill="1" applyBorder="1"/>
    <xf numFmtId="0" fontId="4" fillId="3" borderId="6" xfId="0" applyFont="1" applyFill="1" applyBorder="1" applyAlignment="1">
      <alignment wrapText="1"/>
    </xf>
    <xf numFmtId="0" fontId="2" fillId="0" borderId="0" xfId="0" applyFont="1" applyBorder="1" applyAlignment="1">
      <alignment wrapText="1"/>
    </xf>
    <xf numFmtId="0" fontId="2" fillId="0" borderId="0" xfId="0" applyFont="1" applyFill="1" applyAlignment="1">
      <alignment wrapText="1"/>
    </xf>
    <xf numFmtId="14" fontId="4" fillId="0" borderId="7" xfId="0" applyNumberFormat="1" applyFont="1" applyBorder="1" applyAlignment="1">
      <alignment horizontal="center" wrapText="1"/>
    </xf>
    <xf numFmtId="0" fontId="4" fillId="0" borderId="8" xfId="0" applyFont="1" applyBorder="1" applyAlignment="1">
      <alignment horizontal="center" wrapText="1"/>
    </xf>
    <xf numFmtId="0" fontId="2" fillId="0" borderId="9" xfId="0" applyFont="1" applyBorder="1"/>
    <xf numFmtId="0" fontId="7" fillId="0" borderId="10" xfId="0" applyFont="1" applyBorder="1"/>
    <xf numFmtId="164" fontId="2" fillId="0" borderId="9" xfId="1" applyNumberFormat="1" applyFont="1" applyBorder="1"/>
    <xf numFmtId="164" fontId="2" fillId="0" borderId="10" xfId="1" applyNumberFormat="1" applyFont="1" applyBorder="1"/>
    <xf numFmtId="164" fontId="0" fillId="0" borderId="7" xfId="0" applyNumberFormat="1" applyFont="1" applyBorder="1"/>
    <xf numFmtId="164" fontId="3" fillId="0" borderId="8" xfId="1" applyNumberFormat="1" applyFont="1" applyBorder="1"/>
    <xf numFmtId="164" fontId="0" fillId="0" borderId="9" xfId="1" applyNumberFormat="1" applyFont="1" applyBorder="1"/>
    <xf numFmtId="164" fontId="3" fillId="0" borderId="10" xfId="1" applyNumberFormat="1" applyFont="1" applyBorder="1"/>
    <xf numFmtId="164" fontId="7" fillId="0" borderId="10" xfId="1" applyNumberFormat="1" applyFont="1" applyBorder="1"/>
    <xf numFmtId="164" fontId="2" fillId="0" borderId="7" xfId="1" applyNumberFormat="1" applyFont="1" applyBorder="1"/>
    <xf numFmtId="164" fontId="2" fillId="0" borderId="8" xfId="1" applyNumberFormat="1" applyFont="1" applyBorder="1"/>
    <xf numFmtId="0" fontId="7" fillId="0" borderId="9" xfId="0" applyFont="1" applyBorder="1"/>
    <xf numFmtId="165" fontId="4" fillId="2" borderId="11" xfId="2" applyNumberFormat="1" applyFont="1" applyFill="1" applyBorder="1"/>
    <xf numFmtId="165" fontId="4" fillId="2" borderId="12" xfId="2" applyNumberFormat="1" applyFont="1" applyFill="1" applyBorder="1"/>
    <xf numFmtId="0" fontId="9" fillId="0" borderId="0" xfId="0" applyFont="1" applyBorder="1"/>
    <xf numFmtId="0" fontId="9" fillId="0" borderId="10" xfId="0" applyFont="1" applyBorder="1"/>
    <xf numFmtId="164" fontId="2" fillId="0" borderId="9" xfId="0" applyNumberFormat="1" applyFont="1" applyBorder="1"/>
    <xf numFmtId="164" fontId="2" fillId="0" borderId="7" xfId="0" applyNumberFormat="1" applyFont="1" applyBorder="1"/>
    <xf numFmtId="165" fontId="4" fillId="2" borderId="13" xfId="2" applyNumberFormat="1" applyFont="1" applyFill="1" applyBorder="1"/>
    <xf numFmtId="165" fontId="1" fillId="2" borderId="14" xfId="2" applyNumberFormat="1" applyFont="1" applyFill="1" applyBorder="1"/>
    <xf numFmtId="10" fontId="4" fillId="2" borderId="11" xfId="2" applyNumberFormat="1" applyFont="1" applyFill="1" applyBorder="1"/>
    <xf numFmtId="10" fontId="4" fillId="2" borderId="12" xfId="2" applyNumberFormat="1" applyFont="1" applyFill="1" applyBorder="1"/>
    <xf numFmtId="0" fontId="0" fillId="0" borderId="9" xfId="0" applyFont="1" applyBorder="1"/>
    <xf numFmtId="0" fontId="15" fillId="0" borderId="0" xfId="0" applyFont="1" applyBorder="1"/>
    <xf numFmtId="0" fontId="15" fillId="0" borderId="10" xfId="0" applyFont="1" applyBorder="1"/>
    <xf numFmtId="164" fontId="0" fillId="0" borderId="10" xfId="0" applyNumberFormat="1" applyFont="1" applyBorder="1"/>
    <xf numFmtId="164" fontId="0" fillId="0" borderId="9" xfId="0" applyNumberFormat="1" applyFont="1" applyBorder="1"/>
    <xf numFmtId="0" fontId="9" fillId="0" borderId="8" xfId="0" applyFont="1" applyBorder="1"/>
    <xf numFmtId="164" fontId="7" fillId="0" borderId="10" xfId="0" applyNumberFormat="1" applyFont="1" applyBorder="1"/>
    <xf numFmtId="0" fontId="2" fillId="0" borderId="9" xfId="0" applyFont="1" applyBorder="1" applyAlignment="1">
      <alignment wrapText="1"/>
    </xf>
    <xf numFmtId="0" fontId="2" fillId="0" borderId="10" xfId="0" applyFont="1" applyBorder="1" applyAlignment="1">
      <alignment wrapText="1"/>
    </xf>
    <xf numFmtId="0" fontId="2" fillId="0" borderId="8" xfId="0" applyFont="1" applyBorder="1" applyAlignment="1">
      <alignment wrapText="1"/>
    </xf>
    <xf numFmtId="164" fontId="7" fillId="0" borderId="8" xfId="0" applyNumberFormat="1" applyFont="1" applyBorder="1"/>
    <xf numFmtId="0" fontId="0" fillId="0" borderId="9" xfId="0" applyFont="1" applyBorder="1" applyAlignment="1">
      <alignment wrapText="1"/>
    </xf>
    <xf numFmtId="165" fontId="1" fillId="2" borderId="11" xfId="2" applyNumberFormat="1" applyFont="1" applyFill="1" applyBorder="1"/>
    <xf numFmtId="0" fontId="1" fillId="2" borderId="12" xfId="0" applyFont="1" applyFill="1" applyBorder="1"/>
    <xf numFmtId="165" fontId="8" fillId="2" borderId="12" xfId="2" applyNumberFormat="1" applyFont="1" applyFill="1" applyBorder="1"/>
    <xf numFmtId="164" fontId="0" fillId="0" borderId="8" xfId="0" applyNumberFormat="1" applyFont="1" applyBorder="1"/>
    <xf numFmtId="0" fontId="0" fillId="0" borderId="10" xfId="0" applyFont="1" applyBorder="1"/>
    <xf numFmtId="164" fontId="0" fillId="0" borderId="7" xfId="1" applyNumberFormat="1" applyFont="1" applyBorder="1"/>
    <xf numFmtId="0" fontId="0" fillId="0" borderId="8" xfId="0" applyFont="1" applyBorder="1" applyAlignment="1">
      <alignment wrapText="1"/>
    </xf>
    <xf numFmtId="165" fontId="1" fillId="2" borderId="13" xfId="2" applyNumberFormat="1" applyFont="1" applyFill="1" applyBorder="1"/>
    <xf numFmtId="0" fontId="1" fillId="2" borderId="14" xfId="0" applyFont="1" applyFill="1" applyBorder="1"/>
    <xf numFmtId="0" fontId="2" fillId="0" borderId="10" xfId="0" applyFont="1" applyBorder="1"/>
    <xf numFmtId="164" fontId="7" fillId="0" borderId="9" xfId="1" applyNumberFormat="1" applyFont="1" applyBorder="1"/>
    <xf numFmtId="10" fontId="1" fillId="2" borderId="11" xfId="2" applyNumberFormat="1" applyFont="1" applyFill="1" applyBorder="1"/>
    <xf numFmtId="10" fontId="1" fillId="2" borderId="12" xfId="2" applyNumberFormat="1" applyFont="1" applyFill="1" applyBorder="1"/>
    <xf numFmtId="0" fontId="4" fillId="0" borderId="9" xfId="0" applyFont="1" applyFill="1" applyBorder="1"/>
    <xf numFmtId="10" fontId="8" fillId="0" borderId="10" xfId="2" applyNumberFormat="1" applyFont="1" applyFill="1" applyBorder="1"/>
    <xf numFmtId="164" fontId="3" fillId="0" borderId="9" xfId="1" applyNumberFormat="1" applyFont="1" applyBorder="1"/>
    <xf numFmtId="164" fontId="3" fillId="0" borderId="9" xfId="0" applyNumberFormat="1" applyFont="1" applyBorder="1"/>
    <xf numFmtId="0" fontId="1" fillId="0" borderId="9" xfId="0" applyFont="1" applyFill="1" applyBorder="1"/>
    <xf numFmtId="10" fontId="4" fillId="2" borderId="13" xfId="2" applyNumberFormat="1" applyFont="1" applyFill="1" applyBorder="1"/>
    <xf numFmtId="164" fontId="0" fillId="0" borderId="10" xfId="1" applyNumberFormat="1" applyFont="1" applyFill="1" applyBorder="1"/>
    <xf numFmtId="0" fontId="1" fillId="0" borderId="9" xfId="0" applyFont="1" applyFill="1" applyBorder="1" applyAlignment="1">
      <alignment wrapText="1"/>
    </xf>
    <xf numFmtId="10" fontId="1" fillId="0" borderId="10" xfId="2" applyNumberFormat="1" applyFont="1" applyFill="1" applyBorder="1"/>
    <xf numFmtId="0" fontId="0" fillId="0" borderId="9" xfId="0" applyFont="1" applyFill="1" applyBorder="1"/>
    <xf numFmtId="0" fontId="0" fillId="0" borderId="10" xfId="0" applyFont="1" applyFill="1" applyBorder="1"/>
    <xf numFmtId="43" fontId="0" fillId="0" borderId="9" xfId="1" applyFont="1" applyBorder="1"/>
    <xf numFmtId="43" fontId="0" fillId="0" borderId="0" xfId="1" applyFont="1" applyBorder="1"/>
    <xf numFmtId="43" fontId="3" fillId="0" borderId="7" xfId="1" applyFont="1" applyBorder="1"/>
    <xf numFmtId="0" fontId="7" fillId="0" borderId="8" xfId="0" applyFont="1" applyBorder="1"/>
    <xf numFmtId="43" fontId="3" fillId="0" borderId="9" xfId="1" applyFont="1" applyBorder="1"/>
    <xf numFmtId="43" fontId="3" fillId="0" borderId="0" xfId="1" applyFont="1" applyBorder="1"/>
    <xf numFmtId="43" fontId="3" fillId="0" borderId="10" xfId="1" applyFont="1" applyBorder="1"/>
    <xf numFmtId="43" fontId="7" fillId="0" borderId="0" xfId="1" applyFont="1" applyBorder="1"/>
    <xf numFmtId="43" fontId="1" fillId="2" borderId="11" xfId="1" applyNumberFormat="1" applyFont="1" applyFill="1" applyBorder="1"/>
    <xf numFmtId="0" fontId="8" fillId="2" borderId="12" xfId="0" applyFont="1" applyFill="1" applyBorder="1"/>
    <xf numFmtId="10" fontId="5" fillId="0" borderId="9" xfId="2" applyNumberFormat="1" applyFont="1" applyFill="1" applyBorder="1"/>
    <xf numFmtId="43" fontId="4" fillId="2" borderId="11" xfId="1" applyNumberFormat="1" applyFont="1" applyFill="1" applyBorder="1"/>
    <xf numFmtId="43" fontId="1" fillId="2" borderId="12" xfId="1" applyNumberFormat="1" applyFont="1" applyFill="1" applyBorder="1"/>
    <xf numFmtId="0" fontId="2" fillId="0" borderId="9" xfId="0" applyFont="1" applyFill="1" applyBorder="1"/>
    <xf numFmtId="43" fontId="7" fillId="0" borderId="0" xfId="0" applyNumberFormat="1" applyFont="1" applyFill="1" applyBorder="1"/>
    <xf numFmtId="43" fontId="7" fillId="0" borderId="10" xfId="0" applyNumberFormat="1" applyFont="1" applyFill="1" applyBorder="1"/>
    <xf numFmtId="43" fontId="2" fillId="0" borderId="9" xfId="0" applyNumberFormat="1" applyFont="1" applyBorder="1"/>
    <xf numFmtId="43" fontId="2" fillId="0" borderId="0" xfId="1" applyFont="1" applyBorder="1"/>
    <xf numFmtId="43" fontId="2" fillId="0" borderId="10" xfId="1" applyFont="1" applyBorder="1"/>
    <xf numFmtId="43" fontId="2" fillId="0" borderId="0" xfId="0" applyNumberFormat="1" applyFont="1" applyBorder="1"/>
    <xf numFmtId="43" fontId="0" fillId="0" borderId="0" xfId="0" applyNumberFormat="1" applyFont="1" applyBorder="1"/>
    <xf numFmtId="43" fontId="2" fillId="0" borderId="10" xfId="0" applyNumberFormat="1" applyFont="1" applyBorder="1"/>
    <xf numFmtId="43" fontId="2" fillId="0" borderId="7" xfId="0" applyNumberFormat="1" applyFont="1" applyBorder="1"/>
    <xf numFmtId="0" fontId="2" fillId="0" borderId="8" xfId="0" applyFont="1" applyBorder="1"/>
    <xf numFmtId="43" fontId="4" fillId="2" borderId="11" xfId="0" applyNumberFormat="1" applyFont="1" applyFill="1" applyBorder="1"/>
    <xf numFmtId="0" fontId="9" fillId="0" borderId="9" xfId="0" applyFont="1" applyBorder="1"/>
    <xf numFmtId="0" fontId="15" fillId="0" borderId="9" xfId="0" applyFont="1" applyBorder="1"/>
    <xf numFmtId="164" fontId="3" fillId="0" borderId="10" xfId="0" applyNumberFormat="1" applyFont="1" applyBorder="1"/>
    <xf numFmtId="164" fontId="3" fillId="0" borderId="8" xfId="0" applyNumberFormat="1" applyFont="1" applyBorder="1"/>
    <xf numFmtId="165" fontId="1" fillId="2" borderId="12" xfId="2" applyNumberFormat="1" applyFont="1" applyFill="1" applyBorder="1"/>
    <xf numFmtId="10" fontId="8" fillId="0" borderId="9" xfId="2" applyNumberFormat="1" applyFont="1" applyFill="1" applyBorder="1"/>
    <xf numFmtId="10" fontId="1" fillId="0" borderId="9" xfId="2" applyNumberFormat="1" applyFont="1" applyFill="1" applyBorder="1"/>
    <xf numFmtId="0" fontId="3" fillId="0" borderId="9" xfId="0" applyFont="1" applyBorder="1"/>
    <xf numFmtId="0" fontId="3" fillId="0" borderId="0" xfId="0" applyFont="1" applyBorder="1"/>
    <xf numFmtId="0" fontId="3" fillId="0" borderId="10" xfId="0" applyFont="1" applyBorder="1"/>
    <xf numFmtId="43" fontId="7" fillId="0" borderId="9" xfId="0" applyNumberFormat="1" applyFont="1" applyFill="1" applyBorder="1"/>
    <xf numFmtId="43" fontId="2" fillId="0" borderId="9" xfId="1" applyFont="1" applyBorder="1"/>
    <xf numFmtId="0" fontId="4" fillId="2" borderId="12" xfId="0" applyFont="1" applyFill="1" applyBorder="1"/>
    <xf numFmtId="164" fontId="0" fillId="0" borderId="1" xfId="0" applyNumberFormat="1" applyFont="1" applyFill="1" applyBorder="1"/>
    <xf numFmtId="164" fontId="0" fillId="0" borderId="1" xfId="1" applyNumberFormat="1" applyFont="1" applyFill="1" applyBorder="1"/>
    <xf numFmtId="164" fontId="2" fillId="0" borderId="10" xfId="1" applyNumberFormat="1" applyFont="1" applyFill="1" applyBorder="1"/>
    <xf numFmtId="164" fontId="3" fillId="0" borderId="0" xfId="1" applyNumberFormat="1" applyFont="1" applyFill="1"/>
    <xf numFmtId="14" fontId="4" fillId="0" borderId="1" xfId="0" applyNumberFormat="1" applyFont="1" applyFill="1" applyBorder="1" applyAlignment="1">
      <alignment horizontal="center"/>
    </xf>
    <xf numFmtId="165" fontId="4" fillId="0" borderId="0" xfId="2" applyNumberFormat="1" applyFont="1" applyFill="1" applyBorder="1"/>
    <xf numFmtId="165" fontId="4" fillId="0" borderId="9" xfId="2" applyNumberFormat="1" applyFont="1" applyFill="1" applyBorder="1"/>
    <xf numFmtId="165" fontId="1" fillId="0" borderId="0" xfId="2" applyNumberFormat="1" applyFont="1" applyFill="1" applyBorder="1"/>
    <xf numFmtId="165" fontId="4" fillId="0" borderId="10" xfId="2" applyNumberFormat="1" applyFont="1" applyFill="1" applyBorder="1"/>
    <xf numFmtId="165" fontId="2" fillId="0" borderId="0" xfId="0" applyNumberFormat="1" applyFont="1" applyFill="1"/>
    <xf numFmtId="0" fontId="4" fillId="2" borderId="3" xfId="0" applyFont="1" applyFill="1" applyBorder="1" applyAlignment="1">
      <alignment wrapText="1"/>
    </xf>
    <xf numFmtId="10" fontId="10" fillId="0" borderId="0" xfId="2" applyNumberFormat="1" applyFont="1" applyFill="1" applyBorder="1"/>
    <xf numFmtId="43" fontId="0" fillId="0" borderId="0" xfId="0" applyNumberFormat="1" applyFont="1"/>
    <xf numFmtId="14" fontId="4" fillId="0" borderId="1" xfId="0" applyNumberFormat="1" applyFont="1" applyBorder="1" applyAlignment="1">
      <alignment horizontal="center"/>
    </xf>
    <xf numFmtId="0" fontId="4" fillId="0" borderId="1" xfId="0" applyFont="1" applyFill="1" applyBorder="1" applyAlignment="1">
      <alignment horizontal="center"/>
    </xf>
    <xf numFmtId="0" fontId="4" fillId="0" borderId="0" xfId="0" applyFont="1" applyFill="1" applyBorder="1" applyAlignment="1">
      <alignment wrapText="1"/>
    </xf>
    <xf numFmtId="10" fontId="4" fillId="0" borderId="0" xfId="2" applyNumberFormat="1" applyFont="1" applyFill="1" applyBorder="1"/>
    <xf numFmtId="10" fontId="4" fillId="0" borderId="9" xfId="2" applyNumberFormat="1" applyFont="1" applyFill="1" applyBorder="1"/>
    <xf numFmtId="14" fontId="4" fillId="0" borderId="7" xfId="0" applyNumberFormat="1" applyFont="1" applyBorder="1" applyAlignment="1">
      <alignment horizontal="center"/>
    </xf>
    <xf numFmtId="164" fontId="3" fillId="0" borderId="7" xfId="1" applyNumberFormat="1" applyFont="1" applyBorder="1"/>
    <xf numFmtId="165" fontId="1" fillId="0" borderId="9" xfId="2" applyNumberFormat="1" applyFont="1" applyFill="1" applyBorder="1"/>
    <xf numFmtId="14" fontId="4" fillId="0" borderId="8" xfId="0" applyNumberFormat="1" applyFont="1" applyFill="1" applyBorder="1" applyAlignment="1">
      <alignment horizontal="center"/>
    </xf>
    <xf numFmtId="0" fontId="0" fillId="0" borderId="10" xfId="0" applyFont="1" applyBorder="1" applyAlignment="1">
      <alignment wrapText="1"/>
    </xf>
    <xf numFmtId="0" fontId="4" fillId="0" borderId="10" xfId="0" applyFont="1" applyFill="1" applyBorder="1"/>
    <xf numFmtId="10" fontId="4" fillId="2" borderId="14" xfId="2" applyNumberFormat="1" applyFont="1" applyFill="1" applyBorder="1"/>
    <xf numFmtId="0" fontId="1" fillId="0" borderId="10" xfId="0" applyFont="1" applyFill="1" applyBorder="1" applyAlignment="1">
      <alignment wrapText="1"/>
    </xf>
    <xf numFmtId="10" fontId="5" fillId="0" borderId="10" xfId="2" applyNumberFormat="1" applyFont="1" applyFill="1" applyBorder="1"/>
    <xf numFmtId="43" fontId="4" fillId="2" borderId="12" xfId="1" applyNumberFormat="1" applyFont="1" applyFill="1" applyBorder="1"/>
    <xf numFmtId="0" fontId="2" fillId="0" borderId="10" xfId="0" applyFont="1" applyFill="1" applyBorder="1"/>
    <xf numFmtId="43" fontId="0" fillId="0" borderId="10" xfId="1" applyFont="1" applyBorder="1"/>
    <xf numFmtId="10" fontId="4" fillId="0" borderId="10" xfId="2" applyNumberFormat="1" applyFont="1" applyFill="1" applyBorder="1"/>
    <xf numFmtId="164" fontId="3" fillId="0" borderId="10" xfId="1" applyNumberFormat="1" applyFont="1" applyFill="1" applyBorder="1"/>
    <xf numFmtId="0" fontId="0" fillId="0" borderId="0" xfId="0" applyFont="1" applyAlignment="1">
      <alignment horizontal="left" wrapText="1"/>
    </xf>
    <xf numFmtId="0" fontId="0" fillId="0" borderId="0" xfId="0" applyAlignment="1">
      <alignment horizontal="left" vertical="center" wrapText="1"/>
    </xf>
  </cellXfs>
  <cellStyles count="5">
    <cellStyle name="EYtext" xfId="4" xr:uid="{4AC49DC1-D037-4FAD-BA16-736B9FF2C3CD}"/>
    <cellStyle name="Komma" xfId="1" builtinId="3"/>
    <cellStyle name="Normal" xfId="0" builtinId="0"/>
    <cellStyle name="Normal 2" xfId="3" xr:uid="{00000000-0005-0000-0000-00000200000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A0F9A-8D5C-4F91-90E0-CD98CC34D3AE}">
  <sheetPr>
    <tabColor theme="4" tint="-0.249977111117893"/>
    <pageSetUpPr fitToPage="1"/>
  </sheetPr>
  <dimension ref="A1:P70"/>
  <sheetViews>
    <sheetView zoomScaleNormal="100" workbookViewId="0"/>
  </sheetViews>
  <sheetFormatPr baseColWidth="10" defaultRowHeight="15" x14ac:dyDescent="0.25"/>
  <cols>
    <col min="1" max="1" width="60.28515625" style="9" customWidth="1"/>
    <col min="2" max="2" width="148.42578125" style="9" customWidth="1"/>
    <col min="3" max="16" width="11.42578125" style="20"/>
    <col min="17" max="16384" width="11.42578125" style="9"/>
  </cols>
  <sheetData>
    <row r="1" spans="1:16" ht="18.75" x14ac:dyDescent="0.3">
      <c r="A1" s="87" t="s">
        <v>2</v>
      </c>
    </row>
    <row r="2" spans="1:16" s="27" customFormat="1" ht="83.25" customHeight="1" x14ac:dyDescent="0.25">
      <c r="A2" s="273" t="s">
        <v>110</v>
      </c>
      <c r="B2" s="273"/>
      <c r="C2" s="99"/>
      <c r="D2" s="100"/>
      <c r="E2" s="100"/>
      <c r="F2" s="100"/>
      <c r="G2" s="100"/>
      <c r="H2" s="100"/>
      <c r="I2" s="100"/>
      <c r="J2" s="100"/>
      <c r="K2" s="100"/>
      <c r="L2" s="100"/>
      <c r="M2" s="100"/>
      <c r="N2" s="100"/>
      <c r="O2" s="100"/>
      <c r="P2" s="100"/>
    </row>
    <row r="3" spans="1:16" s="27" customFormat="1" ht="7.5" customHeight="1" thickBot="1" x14ac:dyDescent="0.3">
      <c r="A3" s="89"/>
      <c r="B3" s="124"/>
      <c r="C3" s="99"/>
      <c r="D3" s="100"/>
      <c r="E3" s="100"/>
      <c r="F3" s="100"/>
      <c r="G3" s="100"/>
      <c r="H3" s="100"/>
      <c r="I3" s="100"/>
      <c r="J3" s="100"/>
      <c r="K3" s="100"/>
      <c r="L3" s="100"/>
      <c r="M3" s="100"/>
      <c r="N3" s="100"/>
      <c r="O3" s="100"/>
      <c r="P3" s="100"/>
    </row>
    <row r="4" spans="1:16" s="16" customFormat="1" ht="24.75" customHeight="1" thickBot="1" x14ac:dyDescent="0.3">
      <c r="A4" s="118" t="s">
        <v>111</v>
      </c>
      <c r="B4" s="139" t="s">
        <v>1</v>
      </c>
      <c r="C4" s="23"/>
      <c r="D4" s="23"/>
      <c r="E4" s="23"/>
      <c r="F4" s="23"/>
      <c r="G4" s="23"/>
      <c r="H4" s="23"/>
      <c r="I4" s="23"/>
      <c r="J4" s="23"/>
      <c r="K4" s="23"/>
      <c r="L4" s="23"/>
      <c r="M4" s="23"/>
      <c r="N4" s="23"/>
      <c r="O4" s="23"/>
      <c r="P4" s="23"/>
    </row>
    <row r="5" spans="1:16" s="16" customFormat="1" ht="22.5" customHeight="1" x14ac:dyDescent="0.25">
      <c r="A5" s="103" t="s">
        <v>65</v>
      </c>
      <c r="B5" s="98"/>
      <c r="C5" s="23"/>
      <c r="D5" s="23"/>
      <c r="E5" s="23"/>
      <c r="F5" s="23"/>
      <c r="G5" s="23"/>
      <c r="H5" s="23"/>
      <c r="I5" s="23"/>
      <c r="J5" s="23"/>
      <c r="K5" s="23"/>
      <c r="L5" s="23"/>
      <c r="M5" s="23"/>
      <c r="N5" s="23"/>
      <c r="O5" s="23"/>
      <c r="P5" s="23"/>
    </row>
    <row r="6" spans="1:16" s="16" customFormat="1" ht="45.75" customHeight="1" x14ac:dyDescent="0.25">
      <c r="A6" s="109" t="s">
        <v>10</v>
      </c>
      <c r="B6" s="110" t="s">
        <v>112</v>
      </c>
      <c r="C6" s="101"/>
      <c r="D6" s="23"/>
      <c r="E6" s="23"/>
      <c r="F6" s="23"/>
      <c r="G6" s="23"/>
      <c r="H6" s="23"/>
      <c r="I6" s="23"/>
      <c r="J6" s="23"/>
      <c r="K6" s="23"/>
      <c r="L6" s="23"/>
      <c r="M6" s="23"/>
      <c r="N6" s="23"/>
      <c r="O6" s="23"/>
      <c r="P6" s="23"/>
    </row>
    <row r="7" spans="1:16" s="16" customFormat="1" ht="18.75" customHeight="1" x14ac:dyDescent="0.25">
      <c r="A7" s="104" t="s">
        <v>7</v>
      </c>
      <c r="B7" s="105" t="s">
        <v>37</v>
      </c>
      <c r="C7" s="101"/>
      <c r="D7" s="23"/>
      <c r="E7" s="23"/>
      <c r="F7" s="23"/>
      <c r="G7" s="23"/>
      <c r="H7" s="23"/>
      <c r="I7" s="23"/>
      <c r="J7" s="23"/>
      <c r="K7" s="23"/>
      <c r="L7" s="23"/>
      <c r="M7" s="23"/>
      <c r="N7" s="23"/>
      <c r="O7" s="23"/>
      <c r="P7" s="23"/>
    </row>
    <row r="8" spans="1:16" s="16" customFormat="1" ht="18.75" customHeight="1" x14ac:dyDescent="0.25">
      <c r="A8" s="109" t="s">
        <v>38</v>
      </c>
      <c r="B8" s="110" t="s">
        <v>39</v>
      </c>
      <c r="C8" s="101"/>
      <c r="D8" s="23"/>
      <c r="E8" s="23"/>
      <c r="F8" s="23"/>
      <c r="G8" s="23"/>
      <c r="H8" s="23"/>
      <c r="I8" s="23"/>
      <c r="J8" s="23"/>
      <c r="K8" s="23"/>
      <c r="L8" s="23"/>
      <c r="M8" s="23"/>
      <c r="N8" s="23"/>
      <c r="O8" s="23"/>
      <c r="P8" s="23"/>
    </row>
    <row r="9" spans="1:16" s="16" customFormat="1" ht="63.75" customHeight="1" x14ac:dyDescent="0.25">
      <c r="A9" s="117" t="s">
        <v>102</v>
      </c>
      <c r="B9" s="105" t="s">
        <v>105</v>
      </c>
      <c r="C9" s="101"/>
      <c r="D9" s="23"/>
      <c r="E9" s="23"/>
      <c r="F9" s="23"/>
      <c r="G9" s="23"/>
      <c r="H9" s="23"/>
      <c r="I9" s="23"/>
      <c r="J9" s="23"/>
      <c r="K9" s="23"/>
      <c r="L9" s="23"/>
      <c r="M9" s="23"/>
      <c r="N9" s="23"/>
      <c r="O9" s="23"/>
      <c r="P9" s="23"/>
    </row>
    <row r="10" spans="1:16" s="16" customFormat="1" ht="33" customHeight="1" x14ac:dyDescent="0.25">
      <c r="A10" s="109" t="s">
        <v>88</v>
      </c>
      <c r="B10" s="110" t="s">
        <v>89</v>
      </c>
      <c r="C10" s="101"/>
      <c r="D10" s="23"/>
      <c r="E10" s="23"/>
      <c r="F10" s="23"/>
      <c r="G10" s="23"/>
      <c r="H10" s="23"/>
      <c r="I10" s="23"/>
      <c r="J10" s="23"/>
      <c r="K10" s="23"/>
      <c r="L10" s="23"/>
      <c r="M10" s="23"/>
      <c r="N10" s="23"/>
      <c r="O10" s="23"/>
      <c r="P10" s="23"/>
    </row>
    <row r="11" spans="1:16" s="16" customFormat="1" ht="22.5" customHeight="1" x14ac:dyDescent="0.25">
      <c r="A11" s="103" t="s">
        <v>66</v>
      </c>
      <c r="B11" s="98"/>
      <c r="C11" s="23"/>
      <c r="D11" s="23"/>
      <c r="E11" s="23"/>
      <c r="F11" s="23"/>
      <c r="G11" s="23"/>
      <c r="H11" s="23"/>
      <c r="I11" s="23"/>
      <c r="J11" s="23"/>
      <c r="K11" s="23"/>
      <c r="L11" s="23"/>
      <c r="M11" s="23"/>
      <c r="N11" s="23"/>
      <c r="O11" s="23"/>
      <c r="P11" s="23"/>
    </row>
    <row r="12" spans="1:16" s="16" customFormat="1" ht="33" customHeight="1" x14ac:dyDescent="0.25">
      <c r="A12" s="111" t="s">
        <v>63</v>
      </c>
      <c r="B12" s="112" t="s">
        <v>62</v>
      </c>
      <c r="C12" s="101"/>
      <c r="D12" s="23"/>
      <c r="E12" s="23"/>
      <c r="F12" s="23"/>
      <c r="G12" s="23"/>
      <c r="H12" s="23"/>
      <c r="I12" s="23"/>
      <c r="J12" s="23"/>
      <c r="K12" s="23"/>
      <c r="L12" s="23"/>
      <c r="M12" s="23"/>
      <c r="N12" s="23"/>
      <c r="O12" s="23"/>
      <c r="P12" s="23"/>
    </row>
    <row r="13" spans="1:16" s="16" customFormat="1" ht="63.75" customHeight="1" x14ac:dyDescent="0.25">
      <c r="A13" s="106" t="s">
        <v>103</v>
      </c>
      <c r="B13" s="107" t="s">
        <v>77</v>
      </c>
      <c r="C13" s="101"/>
      <c r="D13" s="23"/>
      <c r="E13" s="23"/>
      <c r="F13" s="23"/>
      <c r="G13" s="23"/>
      <c r="H13" s="23"/>
      <c r="I13" s="23"/>
      <c r="J13" s="23"/>
      <c r="K13" s="23"/>
      <c r="L13" s="23"/>
      <c r="M13" s="23"/>
      <c r="N13" s="23"/>
      <c r="O13" s="23"/>
      <c r="P13" s="23"/>
    </row>
    <row r="14" spans="1:16" s="16" customFormat="1" ht="34.5" customHeight="1" x14ac:dyDescent="0.25">
      <c r="A14" s="111" t="s">
        <v>53</v>
      </c>
      <c r="B14" s="112" t="s">
        <v>64</v>
      </c>
      <c r="C14" s="101"/>
      <c r="D14" s="23"/>
      <c r="E14" s="23"/>
      <c r="F14" s="23"/>
      <c r="G14" s="23"/>
      <c r="H14" s="23"/>
      <c r="I14" s="23"/>
      <c r="J14" s="23"/>
      <c r="K14" s="23"/>
      <c r="L14" s="23"/>
      <c r="M14" s="23"/>
      <c r="N14" s="23"/>
      <c r="O14" s="23"/>
      <c r="P14" s="23"/>
    </row>
    <row r="15" spans="1:16" s="16" customFormat="1" ht="18.75" customHeight="1" x14ac:dyDescent="0.25">
      <c r="A15" s="106" t="s">
        <v>56</v>
      </c>
      <c r="B15" s="107" t="s">
        <v>69</v>
      </c>
      <c r="C15" s="101"/>
      <c r="D15" s="23"/>
      <c r="E15" s="23"/>
      <c r="F15" s="23"/>
      <c r="G15" s="23"/>
      <c r="H15" s="23"/>
      <c r="I15" s="23"/>
      <c r="J15" s="23"/>
      <c r="K15" s="23"/>
      <c r="L15" s="23"/>
      <c r="M15" s="23"/>
      <c r="N15" s="23"/>
      <c r="O15" s="23"/>
      <c r="P15" s="23"/>
    </row>
    <row r="16" spans="1:16" s="16" customFormat="1" ht="35.25" customHeight="1" x14ac:dyDescent="0.25">
      <c r="A16" s="111" t="s">
        <v>57</v>
      </c>
      <c r="B16" s="112" t="s">
        <v>68</v>
      </c>
      <c r="C16" s="101"/>
      <c r="D16" s="23"/>
      <c r="E16" s="23"/>
      <c r="F16" s="23"/>
      <c r="G16" s="23"/>
      <c r="H16" s="23"/>
      <c r="I16" s="23"/>
      <c r="J16" s="23"/>
      <c r="K16" s="23"/>
      <c r="L16" s="23"/>
      <c r="M16" s="23"/>
      <c r="N16" s="23"/>
      <c r="O16" s="23"/>
      <c r="P16" s="23"/>
    </row>
    <row r="17" spans="1:16" s="16" customFormat="1" ht="22.5" customHeight="1" x14ac:dyDescent="0.25">
      <c r="A17" s="103" t="s">
        <v>223</v>
      </c>
      <c r="B17" s="98"/>
      <c r="C17" s="23"/>
      <c r="D17" s="23"/>
      <c r="E17" s="23"/>
      <c r="F17" s="23"/>
      <c r="G17" s="23"/>
      <c r="H17" s="23"/>
      <c r="I17" s="23"/>
      <c r="J17" s="23"/>
      <c r="K17" s="23"/>
      <c r="L17" s="23"/>
      <c r="M17" s="23"/>
      <c r="N17" s="23"/>
      <c r="O17" s="23"/>
      <c r="P17" s="23"/>
    </row>
    <row r="18" spans="1:16" s="16" customFormat="1" ht="47.25" customHeight="1" x14ac:dyDescent="0.25">
      <c r="A18" s="113" t="s">
        <v>75</v>
      </c>
      <c r="B18" s="114" t="s">
        <v>224</v>
      </c>
      <c r="C18" s="101"/>
      <c r="D18" s="23"/>
      <c r="E18" s="23"/>
      <c r="F18" s="23"/>
      <c r="G18" s="23"/>
      <c r="H18" s="23"/>
      <c r="I18" s="23"/>
      <c r="J18" s="23"/>
      <c r="K18" s="23"/>
      <c r="L18" s="23"/>
      <c r="M18" s="23"/>
      <c r="N18" s="23"/>
      <c r="O18" s="23"/>
      <c r="P18" s="23"/>
    </row>
    <row r="19" spans="1:16" s="16" customFormat="1" ht="94.5" customHeight="1" x14ac:dyDescent="0.25">
      <c r="A19" s="106" t="s">
        <v>76</v>
      </c>
      <c r="B19" s="107" t="s">
        <v>225</v>
      </c>
      <c r="C19" s="101"/>
      <c r="D19" s="23"/>
      <c r="E19" s="23"/>
      <c r="F19" s="23"/>
      <c r="G19" s="23"/>
      <c r="H19" s="23"/>
      <c r="I19" s="23"/>
      <c r="J19" s="23"/>
      <c r="K19" s="23"/>
      <c r="L19" s="23"/>
      <c r="M19" s="23"/>
      <c r="N19" s="23"/>
      <c r="O19" s="23"/>
      <c r="P19" s="23"/>
    </row>
    <row r="20" spans="1:16" s="16" customFormat="1" ht="51" customHeight="1" x14ac:dyDescent="0.25">
      <c r="A20" s="113" t="s">
        <v>226</v>
      </c>
      <c r="B20" s="112" t="s">
        <v>227</v>
      </c>
      <c r="C20" s="101"/>
      <c r="D20" s="23"/>
      <c r="E20" s="23"/>
      <c r="F20" s="23"/>
      <c r="G20" s="23"/>
      <c r="H20" s="23"/>
      <c r="I20" s="23"/>
      <c r="J20" s="23"/>
      <c r="K20" s="23"/>
      <c r="L20" s="23"/>
      <c r="M20" s="23"/>
      <c r="N20" s="23"/>
      <c r="O20" s="23"/>
      <c r="P20" s="23"/>
    </row>
    <row r="21" spans="1:16" s="16" customFormat="1" ht="79.5" customHeight="1" x14ac:dyDescent="0.25">
      <c r="A21" s="106" t="s">
        <v>228</v>
      </c>
      <c r="B21" s="107" t="s">
        <v>229</v>
      </c>
      <c r="C21" s="101"/>
      <c r="D21" s="23"/>
      <c r="E21" s="23"/>
      <c r="F21" s="23"/>
      <c r="G21" s="23"/>
      <c r="H21" s="23"/>
      <c r="I21" s="23"/>
      <c r="J21" s="23"/>
      <c r="K21" s="23"/>
      <c r="L21" s="23"/>
      <c r="M21" s="23"/>
      <c r="N21" s="23"/>
      <c r="O21" s="23"/>
      <c r="P21" s="23"/>
    </row>
    <row r="22" spans="1:16" s="16" customFormat="1" ht="46.5" customHeight="1" x14ac:dyDescent="0.25">
      <c r="A22" s="111" t="s">
        <v>238</v>
      </c>
      <c r="B22" s="112" t="s">
        <v>240</v>
      </c>
      <c r="C22" s="101"/>
      <c r="D22" s="23"/>
      <c r="E22" s="23"/>
      <c r="F22" s="23"/>
      <c r="G22" s="23"/>
      <c r="H22" s="23"/>
      <c r="I22" s="23"/>
      <c r="J22" s="23"/>
      <c r="K22" s="23"/>
      <c r="L22" s="23"/>
      <c r="M22" s="23"/>
      <c r="N22" s="23"/>
      <c r="O22" s="23"/>
      <c r="P22" s="23"/>
    </row>
    <row r="23" spans="1:16" s="16" customFormat="1" ht="77.25" customHeight="1" x14ac:dyDescent="0.25">
      <c r="A23" s="106" t="s">
        <v>239</v>
      </c>
      <c r="B23" s="107" t="s">
        <v>241</v>
      </c>
      <c r="C23" s="101"/>
      <c r="D23" s="23"/>
      <c r="E23" s="23"/>
      <c r="F23" s="23"/>
      <c r="G23" s="23"/>
      <c r="H23" s="23"/>
      <c r="I23" s="23"/>
      <c r="J23" s="23"/>
      <c r="K23" s="23"/>
      <c r="L23" s="23"/>
      <c r="M23" s="23"/>
      <c r="N23" s="23"/>
      <c r="O23" s="23"/>
      <c r="P23" s="23"/>
    </row>
    <row r="24" spans="1:16" s="16" customFormat="1" ht="33" customHeight="1" x14ac:dyDescent="0.25">
      <c r="A24" s="113" t="s">
        <v>90</v>
      </c>
      <c r="B24" s="112" t="s">
        <v>108</v>
      </c>
      <c r="C24" s="101"/>
      <c r="D24" s="23"/>
      <c r="E24" s="23"/>
      <c r="F24" s="23"/>
      <c r="G24" s="23"/>
      <c r="H24" s="23"/>
      <c r="I24" s="23"/>
      <c r="J24" s="23"/>
      <c r="K24" s="23"/>
      <c r="L24" s="23"/>
      <c r="M24" s="23"/>
      <c r="N24" s="23"/>
      <c r="O24" s="23"/>
      <c r="P24" s="23"/>
    </row>
    <row r="25" spans="1:16" s="16" customFormat="1" ht="33" customHeight="1" x14ac:dyDescent="0.25">
      <c r="A25" s="106" t="s">
        <v>73</v>
      </c>
      <c r="B25" s="107" t="s">
        <v>107</v>
      </c>
      <c r="C25" s="101"/>
      <c r="D25" s="23"/>
      <c r="E25" s="23"/>
      <c r="F25" s="23"/>
      <c r="G25" s="23"/>
      <c r="H25" s="23"/>
      <c r="I25" s="23"/>
      <c r="J25" s="23"/>
      <c r="K25" s="23"/>
      <c r="L25" s="23"/>
      <c r="M25" s="23"/>
      <c r="N25" s="23"/>
      <c r="O25" s="23"/>
      <c r="P25" s="23"/>
    </row>
    <row r="26" spans="1:16" s="16" customFormat="1" ht="33" customHeight="1" x14ac:dyDescent="0.25">
      <c r="A26" s="113" t="s">
        <v>91</v>
      </c>
      <c r="B26" s="112" t="s">
        <v>106</v>
      </c>
      <c r="C26" s="101"/>
      <c r="D26" s="23"/>
      <c r="E26" s="23"/>
      <c r="F26" s="23"/>
      <c r="G26" s="23"/>
      <c r="H26" s="23"/>
      <c r="I26" s="23"/>
      <c r="J26" s="23"/>
      <c r="K26" s="23"/>
      <c r="L26" s="23"/>
      <c r="M26" s="23"/>
      <c r="N26" s="23"/>
      <c r="O26" s="23"/>
      <c r="P26" s="23"/>
    </row>
    <row r="27" spans="1:16" s="16" customFormat="1" ht="33" customHeight="1" x14ac:dyDescent="0.25">
      <c r="A27" s="106" t="s">
        <v>74</v>
      </c>
      <c r="B27" s="107" t="s">
        <v>109</v>
      </c>
      <c r="C27" s="101"/>
      <c r="D27" s="23"/>
      <c r="E27" s="23"/>
      <c r="F27" s="23"/>
      <c r="G27" s="23"/>
      <c r="H27" s="23"/>
      <c r="I27" s="23"/>
      <c r="J27" s="23"/>
      <c r="K27" s="23"/>
      <c r="L27" s="23"/>
      <c r="M27" s="23"/>
      <c r="N27" s="23"/>
      <c r="O27" s="23"/>
      <c r="P27" s="23"/>
    </row>
    <row r="28" spans="1:16" s="16" customFormat="1" ht="22.5" customHeight="1" x14ac:dyDescent="0.25">
      <c r="A28" s="103" t="s">
        <v>67</v>
      </c>
      <c r="B28" s="98"/>
      <c r="C28" s="23"/>
      <c r="D28" s="23"/>
      <c r="E28" s="23"/>
      <c r="F28" s="23"/>
      <c r="G28" s="23"/>
      <c r="H28" s="23"/>
      <c r="I28" s="23"/>
      <c r="J28" s="23"/>
      <c r="K28" s="23"/>
      <c r="L28" s="23"/>
      <c r="M28" s="23"/>
      <c r="N28" s="23"/>
      <c r="O28" s="23"/>
      <c r="P28" s="23"/>
    </row>
    <row r="29" spans="1:16" s="16" customFormat="1" ht="33" customHeight="1" x14ac:dyDescent="0.25">
      <c r="A29" s="109" t="s">
        <v>28</v>
      </c>
      <c r="B29" s="110" t="s">
        <v>34</v>
      </c>
      <c r="C29" s="101"/>
      <c r="D29" s="23"/>
      <c r="E29" s="23"/>
      <c r="F29" s="23"/>
      <c r="G29" s="23"/>
      <c r="H29" s="23"/>
      <c r="I29" s="23"/>
      <c r="J29" s="23"/>
      <c r="K29" s="23"/>
      <c r="L29" s="23"/>
      <c r="M29" s="23"/>
      <c r="N29" s="23"/>
      <c r="O29" s="23"/>
      <c r="P29" s="23"/>
    </row>
    <row r="30" spans="1:16" s="16" customFormat="1" ht="33" customHeight="1" x14ac:dyDescent="0.25">
      <c r="A30" s="104" t="s">
        <v>32</v>
      </c>
      <c r="B30" s="105" t="s">
        <v>35</v>
      </c>
      <c r="C30" s="101"/>
      <c r="D30" s="23"/>
      <c r="E30" s="23"/>
      <c r="F30" s="23"/>
      <c r="G30" s="23"/>
      <c r="H30" s="23"/>
      <c r="I30" s="23"/>
      <c r="J30" s="23"/>
      <c r="K30" s="23"/>
      <c r="L30" s="23"/>
      <c r="M30" s="23"/>
      <c r="N30" s="23"/>
      <c r="O30" s="23"/>
      <c r="P30" s="23"/>
    </row>
    <row r="31" spans="1:16" s="16" customFormat="1" ht="33" customHeight="1" x14ac:dyDescent="0.25">
      <c r="A31" s="109" t="s">
        <v>0</v>
      </c>
      <c r="B31" s="110" t="s">
        <v>36</v>
      </c>
      <c r="C31" s="101"/>
      <c r="D31" s="23"/>
      <c r="E31" s="23"/>
      <c r="F31" s="23"/>
      <c r="G31" s="23"/>
      <c r="H31" s="23"/>
      <c r="I31" s="23"/>
      <c r="J31" s="23"/>
      <c r="K31" s="23"/>
      <c r="L31" s="23"/>
      <c r="M31" s="23"/>
      <c r="N31" s="23"/>
      <c r="O31" s="23"/>
      <c r="P31" s="23"/>
    </row>
    <row r="32" spans="1:16" s="16" customFormat="1" ht="24.75" customHeight="1" x14ac:dyDescent="0.25">
      <c r="A32" s="108"/>
      <c r="B32" s="108"/>
      <c r="C32" s="23"/>
      <c r="D32" s="23"/>
      <c r="E32" s="23"/>
      <c r="F32" s="23"/>
      <c r="G32" s="23"/>
      <c r="H32" s="23"/>
      <c r="I32" s="23"/>
      <c r="J32" s="23"/>
      <c r="K32" s="23"/>
      <c r="L32" s="23"/>
      <c r="M32" s="23"/>
      <c r="N32" s="23"/>
      <c r="O32" s="23"/>
      <c r="P32" s="23"/>
    </row>
    <row r="33" spans="1:16" s="16" customFormat="1" ht="24.75" customHeight="1" x14ac:dyDescent="0.25">
      <c r="A33" s="108"/>
      <c r="B33" s="108"/>
      <c r="C33" s="23"/>
      <c r="D33" s="23"/>
      <c r="E33" s="23"/>
      <c r="F33" s="23"/>
      <c r="G33" s="23"/>
      <c r="H33" s="23"/>
      <c r="I33" s="23"/>
      <c r="J33" s="23"/>
      <c r="K33" s="23"/>
      <c r="L33" s="23"/>
      <c r="M33" s="23"/>
      <c r="N33" s="23"/>
      <c r="O33" s="23"/>
      <c r="P33" s="23"/>
    </row>
    <row r="34" spans="1:16" s="16" customFormat="1" ht="24.75" customHeight="1" x14ac:dyDescent="0.25">
      <c r="A34" s="108"/>
      <c r="B34" s="108"/>
      <c r="C34" s="23"/>
      <c r="D34" s="23"/>
      <c r="E34" s="23"/>
      <c r="F34" s="23"/>
      <c r="G34" s="23"/>
      <c r="H34" s="23"/>
      <c r="I34" s="23"/>
      <c r="J34" s="23"/>
      <c r="K34" s="23"/>
      <c r="L34" s="23"/>
      <c r="M34" s="23"/>
      <c r="N34" s="23"/>
      <c r="O34" s="23"/>
      <c r="P34" s="23"/>
    </row>
    <row r="35" spans="1:16" s="16" customFormat="1" ht="24.75" customHeight="1" x14ac:dyDescent="0.25">
      <c r="A35" s="108"/>
      <c r="B35" s="108"/>
      <c r="C35" s="23"/>
      <c r="D35" s="23"/>
      <c r="E35" s="23"/>
      <c r="F35" s="23"/>
      <c r="G35" s="23"/>
      <c r="H35" s="23"/>
      <c r="I35" s="23"/>
      <c r="J35" s="23"/>
      <c r="K35" s="23"/>
      <c r="L35" s="23"/>
      <c r="M35" s="23"/>
      <c r="N35" s="23"/>
      <c r="O35" s="23"/>
      <c r="P35" s="23"/>
    </row>
    <row r="36" spans="1:16" s="16" customFormat="1" ht="24.75" customHeight="1" x14ac:dyDescent="0.25">
      <c r="A36" s="108"/>
      <c r="B36" s="108"/>
      <c r="C36" s="23"/>
      <c r="D36" s="23"/>
      <c r="E36" s="23"/>
      <c r="F36" s="23"/>
      <c r="G36" s="23"/>
      <c r="H36" s="23"/>
      <c r="I36" s="23"/>
      <c r="J36" s="23"/>
      <c r="K36" s="23"/>
      <c r="L36" s="23"/>
      <c r="M36" s="23"/>
      <c r="N36" s="23"/>
      <c r="O36" s="23"/>
      <c r="P36" s="23"/>
    </row>
    <row r="37" spans="1:16" s="16" customFormat="1" ht="24.75" customHeight="1" x14ac:dyDescent="0.25">
      <c r="A37" s="108"/>
      <c r="B37" s="108"/>
      <c r="C37" s="23"/>
      <c r="D37" s="23"/>
      <c r="E37" s="23"/>
      <c r="F37" s="23"/>
      <c r="G37" s="23"/>
      <c r="H37" s="23"/>
      <c r="I37" s="23"/>
      <c r="J37" s="23"/>
      <c r="K37" s="23"/>
      <c r="L37" s="23"/>
      <c r="M37" s="23"/>
      <c r="N37" s="23"/>
      <c r="O37" s="23"/>
      <c r="P37" s="23"/>
    </row>
    <row r="38" spans="1:16" s="16" customFormat="1" ht="24.75" customHeight="1" x14ac:dyDescent="0.25">
      <c r="A38" s="108"/>
      <c r="B38" s="108"/>
      <c r="C38" s="23"/>
      <c r="D38" s="23"/>
      <c r="E38" s="23"/>
      <c r="F38" s="23"/>
      <c r="G38" s="23"/>
      <c r="H38" s="23"/>
      <c r="I38" s="23"/>
      <c r="J38" s="23"/>
      <c r="K38" s="23"/>
      <c r="L38" s="23"/>
      <c r="M38" s="23"/>
      <c r="N38" s="23"/>
      <c r="O38" s="23"/>
      <c r="P38" s="23"/>
    </row>
    <row r="39" spans="1:16" s="16" customFormat="1" ht="24.75" customHeight="1" x14ac:dyDescent="0.25">
      <c r="A39" s="108"/>
      <c r="B39" s="108"/>
      <c r="C39" s="23"/>
      <c r="D39" s="23"/>
      <c r="E39" s="23"/>
      <c r="F39" s="23"/>
      <c r="G39" s="23"/>
      <c r="H39" s="23"/>
      <c r="I39" s="23"/>
      <c r="J39" s="23"/>
      <c r="K39" s="23"/>
      <c r="L39" s="23"/>
      <c r="M39" s="23"/>
      <c r="N39" s="23"/>
      <c r="O39" s="23"/>
      <c r="P39" s="23"/>
    </row>
    <row r="40" spans="1:16" s="16" customFormat="1" ht="24.75" customHeight="1" x14ac:dyDescent="0.25">
      <c r="A40" s="108"/>
      <c r="B40" s="108"/>
      <c r="C40" s="23"/>
      <c r="D40" s="23"/>
      <c r="E40" s="23"/>
      <c r="F40" s="23"/>
      <c r="G40" s="23"/>
      <c r="H40" s="23"/>
      <c r="I40" s="23"/>
      <c r="J40" s="23"/>
      <c r="K40" s="23"/>
      <c r="L40" s="23"/>
      <c r="M40" s="23"/>
      <c r="N40" s="23"/>
      <c r="O40" s="23"/>
      <c r="P40" s="23"/>
    </row>
    <row r="41" spans="1:16" s="16" customFormat="1" ht="24.75" customHeight="1" x14ac:dyDescent="0.25">
      <c r="A41" s="108"/>
      <c r="B41" s="108"/>
      <c r="C41" s="23"/>
      <c r="D41" s="23"/>
      <c r="E41" s="23"/>
      <c r="F41" s="23"/>
      <c r="G41" s="23"/>
      <c r="H41" s="23"/>
      <c r="I41" s="23"/>
      <c r="J41" s="23"/>
      <c r="K41" s="23"/>
      <c r="L41" s="23"/>
      <c r="M41" s="23"/>
      <c r="N41" s="23"/>
      <c r="O41" s="23"/>
      <c r="P41" s="23"/>
    </row>
    <row r="42" spans="1:16" s="16" customFormat="1" ht="24.75" customHeight="1" x14ac:dyDescent="0.25">
      <c r="A42" s="108"/>
      <c r="B42" s="108"/>
      <c r="C42" s="23"/>
      <c r="D42" s="23"/>
      <c r="E42" s="23"/>
      <c r="F42" s="23"/>
      <c r="G42" s="23"/>
      <c r="H42" s="23"/>
      <c r="I42" s="23"/>
      <c r="J42" s="23"/>
      <c r="K42" s="23"/>
      <c r="L42" s="23"/>
      <c r="M42" s="23"/>
      <c r="N42" s="23"/>
      <c r="O42" s="23"/>
      <c r="P42" s="23"/>
    </row>
    <row r="43" spans="1:16" s="16" customFormat="1" ht="24.75" customHeight="1" x14ac:dyDescent="0.25">
      <c r="A43" s="108"/>
      <c r="B43" s="108"/>
      <c r="C43" s="23"/>
      <c r="D43" s="23"/>
      <c r="E43" s="23"/>
      <c r="F43" s="23"/>
      <c r="G43" s="23"/>
      <c r="H43" s="23"/>
      <c r="I43" s="23"/>
      <c r="J43" s="23"/>
      <c r="K43" s="23"/>
      <c r="L43" s="23"/>
      <c r="M43" s="23"/>
      <c r="N43" s="23"/>
      <c r="O43" s="23"/>
      <c r="P43" s="23"/>
    </row>
    <row r="44" spans="1:16" s="16" customFormat="1" ht="24.75" customHeight="1" x14ac:dyDescent="0.25">
      <c r="A44" s="108"/>
      <c r="B44" s="108"/>
      <c r="C44" s="23"/>
      <c r="D44" s="23"/>
      <c r="E44" s="23"/>
      <c r="F44" s="23"/>
      <c r="G44" s="23"/>
      <c r="H44" s="23"/>
      <c r="I44" s="23"/>
      <c r="J44" s="23"/>
      <c r="K44" s="23"/>
      <c r="L44" s="23"/>
      <c r="M44" s="23"/>
      <c r="N44" s="23"/>
      <c r="O44" s="23"/>
      <c r="P44" s="23"/>
    </row>
    <row r="45" spans="1:16" s="16" customFormat="1" ht="24.75" customHeight="1" x14ac:dyDescent="0.25">
      <c r="A45" s="108"/>
      <c r="B45" s="108"/>
      <c r="C45" s="23"/>
      <c r="D45" s="23"/>
      <c r="E45" s="23"/>
      <c r="F45" s="23"/>
      <c r="G45" s="23"/>
      <c r="H45" s="23"/>
      <c r="I45" s="23"/>
      <c r="J45" s="23"/>
      <c r="K45" s="23"/>
      <c r="L45" s="23"/>
      <c r="M45" s="23"/>
      <c r="N45" s="23"/>
      <c r="O45" s="23"/>
      <c r="P45" s="23"/>
    </row>
    <row r="46" spans="1:16" s="16" customFormat="1" ht="24.75" customHeight="1" x14ac:dyDescent="0.25">
      <c r="A46" s="108"/>
      <c r="B46" s="108"/>
      <c r="C46" s="23"/>
      <c r="D46" s="23"/>
      <c r="E46" s="23"/>
      <c r="F46" s="23"/>
      <c r="G46" s="23"/>
      <c r="H46" s="23"/>
      <c r="I46" s="23"/>
      <c r="J46" s="23"/>
      <c r="K46" s="23"/>
      <c r="L46" s="23"/>
      <c r="M46" s="23"/>
      <c r="N46" s="23"/>
      <c r="O46" s="23"/>
      <c r="P46" s="23"/>
    </row>
    <row r="47" spans="1:16" s="16" customFormat="1" ht="24.75" customHeight="1" x14ac:dyDescent="0.25">
      <c r="A47" s="108"/>
      <c r="B47" s="108"/>
      <c r="C47" s="23"/>
      <c r="D47" s="23"/>
      <c r="E47" s="23"/>
      <c r="F47" s="23"/>
      <c r="G47" s="23"/>
      <c r="H47" s="23"/>
      <c r="I47" s="23"/>
      <c r="J47" s="23"/>
      <c r="K47" s="23"/>
      <c r="L47" s="23"/>
      <c r="M47" s="23"/>
      <c r="N47" s="23"/>
      <c r="O47" s="23"/>
      <c r="P47" s="23"/>
    </row>
    <row r="48" spans="1:16" s="16" customFormat="1" ht="24.75" customHeight="1" x14ac:dyDescent="0.25">
      <c r="A48" s="108"/>
      <c r="B48" s="108"/>
      <c r="C48" s="23"/>
      <c r="D48" s="23"/>
      <c r="E48" s="23"/>
      <c r="F48" s="23"/>
      <c r="G48" s="23"/>
      <c r="H48" s="23"/>
      <c r="I48" s="23"/>
      <c r="J48" s="23"/>
      <c r="K48" s="23"/>
      <c r="L48" s="23"/>
      <c r="M48" s="23"/>
      <c r="N48" s="23"/>
      <c r="O48" s="23"/>
      <c r="P48" s="23"/>
    </row>
    <row r="49" spans="1:16" s="16" customFormat="1" ht="24.75" customHeight="1" x14ac:dyDescent="0.25">
      <c r="A49" s="108"/>
      <c r="B49" s="108"/>
      <c r="C49" s="23"/>
      <c r="D49" s="23"/>
      <c r="E49" s="23"/>
      <c r="F49" s="23"/>
      <c r="G49" s="23"/>
      <c r="H49" s="23"/>
      <c r="I49" s="23"/>
      <c r="J49" s="23"/>
      <c r="K49" s="23"/>
      <c r="L49" s="23"/>
      <c r="M49" s="23"/>
      <c r="N49" s="23"/>
      <c r="O49" s="23"/>
      <c r="P49" s="23"/>
    </row>
    <row r="50" spans="1:16" s="16" customFormat="1" ht="24.75" customHeight="1" x14ac:dyDescent="0.25">
      <c r="A50" s="108"/>
      <c r="B50" s="108"/>
      <c r="C50" s="23"/>
      <c r="D50" s="23"/>
      <c r="E50" s="23"/>
      <c r="F50" s="23"/>
      <c r="G50" s="23"/>
      <c r="H50" s="23"/>
      <c r="I50" s="23"/>
      <c r="J50" s="23"/>
      <c r="K50" s="23"/>
      <c r="L50" s="23"/>
      <c r="M50" s="23"/>
      <c r="N50" s="23"/>
      <c r="O50" s="23"/>
      <c r="P50" s="23"/>
    </row>
    <row r="51" spans="1:16" s="16" customFormat="1" ht="24.75" customHeight="1" x14ac:dyDescent="0.25">
      <c r="A51" s="108"/>
      <c r="B51" s="108"/>
      <c r="C51" s="23"/>
      <c r="D51" s="23"/>
      <c r="E51" s="23"/>
      <c r="F51" s="23"/>
      <c r="G51" s="23"/>
      <c r="H51" s="23"/>
      <c r="I51" s="23"/>
      <c r="J51" s="23"/>
      <c r="K51" s="23"/>
      <c r="L51" s="23"/>
      <c r="M51" s="23"/>
      <c r="N51" s="23"/>
      <c r="O51" s="23"/>
      <c r="P51" s="23"/>
    </row>
    <row r="52" spans="1:16" s="16" customFormat="1" ht="24.75" customHeight="1" x14ac:dyDescent="0.25">
      <c r="A52" s="108"/>
      <c r="B52" s="108"/>
      <c r="C52" s="23"/>
      <c r="D52" s="23"/>
      <c r="E52" s="23"/>
      <c r="F52" s="23"/>
      <c r="G52" s="23"/>
      <c r="H52" s="23"/>
      <c r="I52" s="23"/>
      <c r="J52" s="23"/>
      <c r="K52" s="23"/>
      <c r="L52" s="23"/>
      <c r="M52" s="23"/>
      <c r="N52" s="23"/>
      <c r="O52" s="23"/>
      <c r="P52" s="23"/>
    </row>
    <row r="53" spans="1:16" s="16" customFormat="1" ht="24.75" customHeight="1" x14ac:dyDescent="0.25">
      <c r="A53" s="108"/>
      <c r="B53" s="108"/>
      <c r="C53" s="23"/>
      <c r="D53" s="23"/>
      <c r="E53" s="23"/>
      <c r="F53" s="23"/>
      <c r="G53" s="23"/>
      <c r="H53" s="23"/>
      <c r="I53" s="23"/>
      <c r="J53" s="23"/>
      <c r="K53" s="23"/>
      <c r="L53" s="23"/>
      <c r="M53" s="23"/>
      <c r="N53" s="23"/>
      <c r="O53" s="23"/>
      <c r="P53" s="23"/>
    </row>
    <row r="54" spans="1:16" s="16" customFormat="1" ht="24.75" customHeight="1" x14ac:dyDescent="0.25">
      <c r="A54" s="108"/>
      <c r="B54" s="108"/>
      <c r="C54" s="23"/>
      <c r="D54" s="23"/>
      <c r="E54" s="23"/>
      <c r="F54" s="23"/>
      <c r="G54" s="23"/>
      <c r="H54" s="23"/>
      <c r="I54" s="23"/>
      <c r="J54" s="23"/>
      <c r="K54" s="23"/>
      <c r="L54" s="23"/>
      <c r="M54" s="23"/>
      <c r="N54" s="23"/>
      <c r="O54" s="23"/>
      <c r="P54" s="23"/>
    </row>
    <row r="55" spans="1:16" s="16" customFormat="1" ht="24.75" customHeight="1" x14ac:dyDescent="0.25">
      <c r="A55" s="108"/>
      <c r="B55" s="108"/>
      <c r="C55" s="23"/>
      <c r="D55" s="23"/>
      <c r="E55" s="23"/>
      <c r="F55" s="23"/>
      <c r="G55" s="23"/>
      <c r="H55" s="23"/>
      <c r="I55" s="23"/>
      <c r="J55" s="23"/>
      <c r="K55" s="23"/>
      <c r="L55" s="23"/>
      <c r="M55" s="23"/>
      <c r="N55" s="23"/>
      <c r="O55" s="23"/>
      <c r="P55" s="23"/>
    </row>
    <row r="56" spans="1:16" s="16" customFormat="1" ht="24.75" customHeight="1" x14ac:dyDescent="0.25">
      <c r="A56" s="108"/>
      <c r="B56" s="108"/>
      <c r="C56" s="23"/>
      <c r="D56" s="23"/>
      <c r="E56" s="23"/>
      <c r="F56" s="23"/>
      <c r="G56" s="23"/>
      <c r="H56" s="23"/>
      <c r="I56" s="23"/>
      <c r="J56" s="23"/>
      <c r="K56" s="23"/>
      <c r="L56" s="23"/>
      <c r="M56" s="23"/>
      <c r="N56" s="23"/>
      <c r="O56" s="23"/>
      <c r="P56" s="23"/>
    </row>
    <row r="57" spans="1:16" s="16" customFormat="1" ht="24.75" customHeight="1" x14ac:dyDescent="0.25">
      <c r="A57" s="108"/>
      <c r="B57" s="108"/>
      <c r="C57" s="23"/>
      <c r="D57" s="23"/>
      <c r="E57" s="23"/>
      <c r="F57" s="23"/>
      <c r="G57" s="23"/>
      <c r="H57" s="23"/>
      <c r="I57" s="23"/>
      <c r="J57" s="23"/>
      <c r="K57" s="23"/>
      <c r="L57" s="23"/>
      <c r="M57" s="23"/>
      <c r="N57" s="23"/>
      <c r="O57" s="23"/>
      <c r="P57" s="23"/>
    </row>
    <row r="58" spans="1:16" s="16" customFormat="1" ht="24.75" customHeight="1" x14ac:dyDescent="0.25">
      <c r="A58" s="108"/>
      <c r="B58" s="108"/>
      <c r="C58" s="23"/>
      <c r="D58" s="23"/>
      <c r="E58" s="23"/>
      <c r="F58" s="23"/>
      <c r="G58" s="23"/>
      <c r="H58" s="23"/>
      <c r="I58" s="23"/>
      <c r="J58" s="23"/>
      <c r="K58" s="23"/>
      <c r="L58" s="23"/>
      <c r="M58" s="23"/>
      <c r="N58" s="23"/>
      <c r="O58" s="23"/>
      <c r="P58" s="23"/>
    </row>
    <row r="59" spans="1:16" s="16" customFormat="1" ht="24.75" customHeight="1" x14ac:dyDescent="0.25">
      <c r="A59" s="108"/>
      <c r="B59" s="108"/>
      <c r="C59" s="23"/>
      <c r="D59" s="23"/>
      <c r="E59" s="23"/>
      <c r="F59" s="23"/>
      <c r="G59" s="23"/>
      <c r="H59" s="23"/>
      <c r="I59" s="23"/>
      <c r="J59" s="23"/>
      <c r="K59" s="23"/>
      <c r="L59" s="23"/>
      <c r="M59" s="23"/>
      <c r="N59" s="23"/>
      <c r="O59" s="23"/>
      <c r="P59" s="23"/>
    </row>
    <row r="60" spans="1:16" s="16" customFormat="1" ht="24.75" customHeight="1" x14ac:dyDescent="0.25">
      <c r="A60" s="108"/>
      <c r="B60" s="108"/>
      <c r="C60" s="23"/>
      <c r="D60" s="23"/>
      <c r="E60" s="23"/>
      <c r="F60" s="23"/>
      <c r="G60" s="23"/>
      <c r="H60" s="23"/>
      <c r="I60" s="23"/>
      <c r="J60" s="23"/>
      <c r="K60" s="23"/>
      <c r="L60" s="23"/>
      <c r="M60" s="23"/>
      <c r="N60" s="23"/>
      <c r="O60" s="23"/>
      <c r="P60" s="23"/>
    </row>
    <row r="61" spans="1:16" s="16" customFormat="1" ht="24.75" customHeight="1" x14ac:dyDescent="0.25">
      <c r="A61" s="108"/>
      <c r="B61" s="108"/>
      <c r="C61" s="23"/>
      <c r="D61" s="23"/>
      <c r="E61" s="23"/>
      <c r="F61" s="23"/>
      <c r="G61" s="23"/>
      <c r="H61" s="23"/>
      <c r="I61" s="23"/>
      <c r="J61" s="23"/>
      <c r="K61" s="23"/>
      <c r="L61" s="23"/>
      <c r="M61" s="23"/>
      <c r="N61" s="23"/>
      <c r="O61" s="23"/>
      <c r="P61" s="23"/>
    </row>
    <row r="62" spans="1:16" s="16" customFormat="1" ht="24.75" customHeight="1" x14ac:dyDescent="0.25">
      <c r="A62" s="108"/>
      <c r="B62" s="108"/>
      <c r="C62" s="23"/>
      <c r="D62" s="23"/>
      <c r="E62" s="23"/>
      <c r="F62" s="23"/>
      <c r="G62" s="23"/>
      <c r="H62" s="23"/>
      <c r="I62" s="23"/>
      <c r="J62" s="23"/>
      <c r="K62" s="23"/>
      <c r="L62" s="23"/>
      <c r="M62" s="23"/>
      <c r="N62" s="23"/>
      <c r="O62" s="23"/>
      <c r="P62" s="23"/>
    </row>
    <row r="63" spans="1:16" s="16" customFormat="1" ht="24.75" customHeight="1" x14ac:dyDescent="0.25">
      <c r="A63" s="108"/>
      <c r="B63" s="108"/>
      <c r="C63" s="23"/>
      <c r="D63" s="23"/>
      <c r="E63" s="23"/>
      <c r="F63" s="23"/>
      <c r="G63" s="23"/>
      <c r="H63" s="23"/>
      <c r="I63" s="23"/>
      <c r="J63" s="23"/>
      <c r="K63" s="23"/>
      <c r="L63" s="23"/>
      <c r="M63" s="23"/>
      <c r="N63" s="23"/>
      <c r="O63" s="23"/>
      <c r="P63" s="23"/>
    </row>
    <row r="64" spans="1:16" s="16" customFormat="1" x14ac:dyDescent="0.25">
      <c r="C64" s="23"/>
      <c r="D64" s="23"/>
      <c r="E64" s="102"/>
      <c r="F64" s="102"/>
      <c r="G64" s="102"/>
      <c r="H64" s="102"/>
      <c r="I64" s="102"/>
      <c r="J64" s="102"/>
      <c r="K64" s="23"/>
      <c r="L64" s="23"/>
      <c r="M64" s="23"/>
      <c r="N64" s="23"/>
      <c r="O64" s="23"/>
      <c r="P64" s="23"/>
    </row>
    <row r="65" spans="3:16" s="16" customFormat="1" x14ac:dyDescent="0.25">
      <c r="C65" s="23"/>
      <c r="D65" s="23"/>
      <c r="E65" s="102"/>
      <c r="F65" s="102"/>
      <c r="G65" s="102"/>
      <c r="H65" s="102"/>
      <c r="I65" s="102"/>
      <c r="J65" s="102"/>
      <c r="K65" s="23"/>
      <c r="L65" s="23"/>
      <c r="M65" s="23"/>
      <c r="N65" s="23"/>
      <c r="O65" s="23"/>
      <c r="P65" s="23"/>
    </row>
    <row r="66" spans="3:16" s="16" customFormat="1" x14ac:dyDescent="0.25">
      <c r="C66" s="23"/>
      <c r="D66" s="23"/>
      <c r="E66" s="102"/>
      <c r="F66" s="102"/>
      <c r="G66" s="102"/>
      <c r="H66" s="102"/>
      <c r="I66" s="102"/>
      <c r="J66" s="102"/>
      <c r="K66" s="23"/>
      <c r="L66" s="23"/>
      <c r="M66" s="23"/>
      <c r="N66" s="23"/>
      <c r="O66" s="23"/>
      <c r="P66" s="23"/>
    </row>
    <row r="67" spans="3:16" s="16" customFormat="1" x14ac:dyDescent="0.25">
      <c r="C67" s="23"/>
      <c r="D67" s="23"/>
      <c r="E67" s="102"/>
      <c r="F67" s="102"/>
      <c r="G67" s="102"/>
      <c r="H67" s="102"/>
      <c r="I67" s="102"/>
      <c r="J67" s="102"/>
      <c r="K67" s="23"/>
      <c r="L67" s="23"/>
      <c r="M67" s="23"/>
      <c r="N67" s="23"/>
      <c r="O67" s="23"/>
      <c r="P67" s="23"/>
    </row>
    <row r="68" spans="3:16" s="16" customFormat="1" x14ac:dyDescent="0.25">
      <c r="C68" s="23"/>
      <c r="D68" s="23"/>
      <c r="E68" s="102"/>
      <c r="F68" s="102"/>
      <c r="G68" s="102"/>
      <c r="H68" s="102"/>
      <c r="I68" s="102"/>
      <c r="J68" s="102"/>
      <c r="K68" s="23"/>
      <c r="L68" s="23"/>
      <c r="M68" s="23"/>
      <c r="N68" s="23"/>
      <c r="O68" s="23"/>
      <c r="P68" s="23"/>
    </row>
    <row r="69" spans="3:16" s="16" customFormat="1" x14ac:dyDescent="0.25">
      <c r="C69" s="23"/>
      <c r="D69" s="23"/>
      <c r="E69" s="102"/>
      <c r="F69" s="102"/>
      <c r="G69" s="102"/>
      <c r="H69" s="102"/>
      <c r="I69" s="102"/>
      <c r="J69" s="102"/>
      <c r="K69" s="23"/>
      <c r="L69" s="23"/>
      <c r="M69" s="23"/>
      <c r="N69" s="23"/>
      <c r="O69" s="23"/>
      <c r="P69" s="23"/>
    </row>
    <row r="70" spans="3:16" s="16" customFormat="1" x14ac:dyDescent="0.25">
      <c r="C70" s="23"/>
      <c r="D70" s="23"/>
      <c r="E70" s="23"/>
      <c r="F70" s="23"/>
      <c r="G70" s="23"/>
      <c r="H70" s="23"/>
      <c r="I70" s="23"/>
      <c r="J70" s="23"/>
      <c r="K70" s="23"/>
      <c r="L70" s="23"/>
      <c r="M70" s="23"/>
      <c r="N70" s="23"/>
      <c r="O70" s="23"/>
      <c r="P70" s="23"/>
    </row>
  </sheetData>
  <mergeCells count="1">
    <mergeCell ref="A2:B2"/>
  </mergeCells>
  <pageMargins left="0.31496062992125984" right="0.31496062992125984" top="0.15748031496062992" bottom="0.15748031496062992" header="0.31496062992125984" footer="0.31496062992125984"/>
  <pageSetup paperSize="9" scale="67" fitToHeight="2" orientation="landscape" verticalDpi="0" r:id="rId1"/>
  <headerFooter>
    <oddHeader>&amp;R&amp;"Calibri"&amp;12&amp;KFF9100F O R T R O L I G&amp;1#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AB3F3-E928-47DB-B1BD-6866CCF83F1D}">
  <sheetPr>
    <tabColor theme="4" tint="-0.249977111117893"/>
  </sheetPr>
  <dimension ref="A1:EF195"/>
  <sheetViews>
    <sheetView tabSelected="1" zoomScale="90" zoomScaleNormal="90" zoomScaleSheetLayoutView="90" workbookViewId="0">
      <pane xSplit="1" ySplit="1" topLeftCell="B2" activePane="bottomRight" state="frozen"/>
      <selection activeCell="A17" sqref="A17:XFD17"/>
      <selection pane="topRight" activeCell="A17" sqref="A17:XFD17"/>
      <selection pane="bottomLeft" activeCell="A17" sqref="A17:XFD17"/>
      <selection pane="bottomRight"/>
    </sheetView>
  </sheetViews>
  <sheetFormatPr baseColWidth="10" defaultRowHeight="15" x14ac:dyDescent="0.25"/>
  <cols>
    <col min="1" max="1" width="57.5703125" style="9" customWidth="1"/>
    <col min="2" max="3" width="13.7109375" style="20" customWidth="1"/>
    <col min="4" max="9" width="13.5703125" style="9" customWidth="1"/>
    <col min="10" max="13" width="13.7109375" style="20" customWidth="1"/>
    <col min="14" max="37" width="13.7109375" style="9" customWidth="1"/>
    <col min="38" max="16384" width="11.42578125" style="9"/>
  </cols>
  <sheetData>
    <row r="1" spans="1:59" s="29" customFormat="1" x14ac:dyDescent="0.25">
      <c r="A1" s="38" t="s">
        <v>80</v>
      </c>
      <c r="B1" s="35">
        <v>43921</v>
      </c>
      <c r="C1" s="36" t="s">
        <v>299</v>
      </c>
      <c r="D1" s="259">
        <v>43830</v>
      </c>
      <c r="E1" s="37" t="s">
        <v>290</v>
      </c>
      <c r="F1" s="254">
        <v>43738</v>
      </c>
      <c r="G1" s="37" t="s">
        <v>288</v>
      </c>
      <c r="H1" s="35">
        <v>43646</v>
      </c>
      <c r="I1" s="36" t="s">
        <v>286</v>
      </c>
      <c r="J1" s="35">
        <v>43555</v>
      </c>
      <c r="K1" s="36" t="s">
        <v>284</v>
      </c>
      <c r="L1" s="143">
        <v>43465</v>
      </c>
      <c r="M1" s="36" t="s">
        <v>12</v>
      </c>
      <c r="N1" s="35">
        <v>43373</v>
      </c>
      <c r="O1" s="36" t="s">
        <v>11</v>
      </c>
      <c r="P1" s="35">
        <v>43281</v>
      </c>
      <c r="Q1" s="36" t="s">
        <v>13</v>
      </c>
      <c r="R1" s="35">
        <v>43190</v>
      </c>
      <c r="S1" s="144" t="s">
        <v>14</v>
      </c>
      <c r="T1" s="35">
        <v>43100</v>
      </c>
      <c r="U1" s="36" t="s">
        <v>15</v>
      </c>
      <c r="V1" s="35">
        <v>43008</v>
      </c>
      <c r="W1" s="36" t="s">
        <v>16</v>
      </c>
      <c r="X1" s="35">
        <v>42916</v>
      </c>
      <c r="Y1" s="36" t="s">
        <v>17</v>
      </c>
      <c r="Z1" s="35">
        <v>42825</v>
      </c>
      <c r="AA1" s="36" t="s">
        <v>18</v>
      </c>
      <c r="AB1" s="143">
        <v>42735</v>
      </c>
      <c r="AC1" s="36" t="s">
        <v>19</v>
      </c>
      <c r="AD1" s="35">
        <v>42643</v>
      </c>
      <c r="AE1" s="36" t="s">
        <v>20</v>
      </c>
      <c r="AF1" s="35">
        <v>42551</v>
      </c>
      <c r="AG1" s="36" t="s">
        <v>21</v>
      </c>
      <c r="AH1" s="35">
        <v>42460</v>
      </c>
      <c r="AI1" s="144" t="s">
        <v>22</v>
      </c>
      <c r="AJ1" s="35">
        <v>42369</v>
      </c>
      <c r="AK1" s="37" t="s">
        <v>23</v>
      </c>
      <c r="AL1" s="37"/>
      <c r="AM1" s="38"/>
      <c r="AN1" s="38"/>
      <c r="AO1" s="38"/>
      <c r="AP1" s="38"/>
      <c r="AQ1" s="38"/>
      <c r="AR1" s="38"/>
      <c r="AS1" s="38"/>
      <c r="AT1" s="38"/>
      <c r="AU1" s="38"/>
      <c r="AV1" s="38"/>
      <c r="AW1" s="38"/>
      <c r="AX1" s="38"/>
      <c r="AY1" s="38"/>
      <c r="AZ1" s="38"/>
      <c r="BA1" s="38"/>
      <c r="BB1" s="38"/>
      <c r="BC1" s="38"/>
      <c r="BD1" s="38"/>
      <c r="BE1" s="38"/>
      <c r="BF1" s="38"/>
      <c r="BG1" s="38"/>
    </row>
    <row r="2" spans="1:59" x14ac:dyDescent="0.25">
      <c r="D2" s="156"/>
      <c r="L2" s="145"/>
      <c r="M2" s="22"/>
      <c r="N2" s="13"/>
      <c r="O2" s="13"/>
      <c r="P2" s="13"/>
      <c r="Q2" s="13"/>
      <c r="R2" s="13"/>
      <c r="S2" s="146"/>
      <c r="AB2" s="156"/>
      <c r="AC2" s="13"/>
      <c r="AD2" s="13"/>
      <c r="AE2" s="13"/>
      <c r="AF2" s="13"/>
      <c r="AG2" s="13"/>
      <c r="AH2" s="13"/>
      <c r="AI2" s="146"/>
      <c r="AL2" s="20"/>
      <c r="AM2" s="20"/>
      <c r="AN2" s="20"/>
      <c r="AO2" s="20"/>
      <c r="AP2" s="20"/>
      <c r="AQ2" s="20"/>
      <c r="AR2" s="20"/>
      <c r="AS2" s="20"/>
      <c r="AT2" s="20"/>
      <c r="AU2" s="20"/>
      <c r="AV2" s="20"/>
      <c r="AW2" s="20"/>
      <c r="AX2" s="20"/>
      <c r="AY2" s="20"/>
      <c r="AZ2" s="20"/>
      <c r="BA2" s="20"/>
      <c r="BB2" s="20"/>
      <c r="BC2" s="20"/>
      <c r="BD2" s="20"/>
      <c r="BE2" s="20"/>
      <c r="BF2" s="20"/>
      <c r="BG2" s="20"/>
    </row>
    <row r="3" spans="1:59" x14ac:dyDescent="0.25">
      <c r="A3" s="22" t="s">
        <v>24</v>
      </c>
      <c r="B3" s="3">
        <f>C3</f>
        <v>220.983</v>
      </c>
      <c r="C3" s="3">
        <v>220.983</v>
      </c>
      <c r="D3" s="147">
        <f>I3+E3+G3+K3</f>
        <v>3124</v>
      </c>
      <c r="E3" s="3">
        <v>485</v>
      </c>
      <c r="F3" s="3">
        <f>K3+G3+I3</f>
        <v>2639</v>
      </c>
      <c r="G3" s="3">
        <v>593</v>
      </c>
      <c r="H3" s="3">
        <f>I3+K3</f>
        <v>2046</v>
      </c>
      <c r="I3" s="3">
        <v>900</v>
      </c>
      <c r="J3" s="3">
        <f>K3</f>
        <v>1146</v>
      </c>
      <c r="K3" s="3">
        <v>1146</v>
      </c>
      <c r="L3" s="147">
        <f>S3+Q3+O3+M3</f>
        <v>2295.9123329700055</v>
      </c>
      <c r="M3" s="3">
        <v>527.40968886001497</v>
      </c>
      <c r="N3" s="3">
        <f>S3+Q3+O3</f>
        <v>1768.5026441099906</v>
      </c>
      <c r="O3" s="3">
        <v>633.92554623999126</v>
      </c>
      <c r="P3" s="3">
        <f>Q3+S3</f>
        <v>1134.5770978699993</v>
      </c>
      <c r="Q3" s="3">
        <v>616.96496496999964</v>
      </c>
      <c r="R3" s="3">
        <f>S3</f>
        <v>517.61213289999955</v>
      </c>
      <c r="S3" s="148">
        <v>517.61213289999955</v>
      </c>
      <c r="T3" s="3">
        <f>AA3+Y3+W3+U3</f>
        <v>2085.5269346600007</v>
      </c>
      <c r="U3" s="3">
        <v>558.04132110999979</v>
      </c>
      <c r="V3" s="3">
        <f>AA3+Y3+W3</f>
        <v>1527.4856135500008</v>
      </c>
      <c r="W3" s="3">
        <v>610.52643794000062</v>
      </c>
      <c r="X3" s="3">
        <f>AA3+Y3</f>
        <v>916.95917561000033</v>
      </c>
      <c r="Y3" s="3">
        <v>513.96318905999931</v>
      </c>
      <c r="Z3" s="3">
        <f>AA3</f>
        <v>402.99598655000108</v>
      </c>
      <c r="AA3" s="3">
        <v>402.99598655000108</v>
      </c>
      <c r="AB3" s="147">
        <f>AI3+AG3+AE3+AC3</f>
        <v>1755.2354742899936</v>
      </c>
      <c r="AC3" s="3">
        <v>429.10014042000097</v>
      </c>
      <c r="AD3" s="3">
        <f>AI3+AG3+AE3</f>
        <v>1326.1353338699926</v>
      </c>
      <c r="AE3" s="3">
        <v>533.91115460999754</v>
      </c>
      <c r="AF3" s="3">
        <f>AI3+AG3</f>
        <v>792.22417925999503</v>
      </c>
      <c r="AG3" s="3">
        <v>406.68389675999629</v>
      </c>
      <c r="AH3" s="3">
        <f>AI3</f>
        <v>385.5402824999988</v>
      </c>
      <c r="AI3" s="148">
        <v>385.5402824999988</v>
      </c>
      <c r="AJ3" s="24">
        <v>1746.126896019998</v>
      </c>
      <c r="AK3" s="17">
        <v>442.09984087999936</v>
      </c>
      <c r="AL3" s="20"/>
      <c r="AM3" s="20"/>
      <c r="AN3" s="20"/>
      <c r="AO3" s="20"/>
      <c r="AP3" s="20"/>
      <c r="AQ3" s="20"/>
      <c r="AR3" s="20"/>
      <c r="AS3" s="20"/>
      <c r="AT3" s="20"/>
      <c r="AU3" s="20"/>
      <c r="AV3" s="20"/>
      <c r="AW3" s="20"/>
      <c r="AX3" s="20"/>
      <c r="AY3" s="20"/>
      <c r="AZ3" s="20"/>
      <c r="BA3" s="20"/>
      <c r="BB3" s="20"/>
      <c r="BC3" s="20"/>
      <c r="BD3" s="20"/>
      <c r="BE3" s="20"/>
      <c r="BF3" s="20"/>
      <c r="BG3" s="20"/>
    </row>
    <row r="4" spans="1:59" x14ac:dyDescent="0.25">
      <c r="A4" s="26" t="s">
        <v>48</v>
      </c>
      <c r="B4" s="241">
        <f>C4</f>
        <v>24.58</v>
      </c>
      <c r="C4" s="242">
        <v>24.58</v>
      </c>
      <c r="D4" s="260">
        <f>G4+E4+I4+K4</f>
        <v>40</v>
      </c>
      <c r="E4" s="43">
        <v>15</v>
      </c>
      <c r="F4" s="43">
        <f>I4+G4+K4</f>
        <v>25</v>
      </c>
      <c r="G4" s="43">
        <v>12</v>
      </c>
      <c r="H4" s="43">
        <f>K4+I4</f>
        <v>13</v>
      </c>
      <c r="I4" s="4">
        <v>9</v>
      </c>
      <c r="J4" s="241">
        <f>K4</f>
        <v>4</v>
      </c>
      <c r="K4" s="242">
        <v>4</v>
      </c>
      <c r="L4" s="149">
        <v>4.764621</v>
      </c>
      <c r="M4" s="1">
        <v>1.1309969999999998</v>
      </c>
      <c r="N4" s="4">
        <v>3.6336240000000002</v>
      </c>
      <c r="O4" s="4">
        <f>N4-P4</f>
        <v>1.2030830000000003</v>
      </c>
      <c r="P4" s="43">
        <v>2.4305409999999998</v>
      </c>
      <c r="Q4" s="43">
        <f>P4-R4</f>
        <v>1.2923659999999999</v>
      </c>
      <c r="R4" s="43">
        <f>S4</f>
        <v>1.1381749999999999</v>
      </c>
      <c r="S4" s="150">
        <v>1.1381749999999999</v>
      </c>
      <c r="T4" s="4">
        <f>AA4+Y4+W4+U4</f>
        <v>2.0754739999999998</v>
      </c>
      <c r="U4" s="4">
        <v>2.0754739999999998</v>
      </c>
      <c r="V4" s="4">
        <f>AA4+Y4+W4</f>
        <v>0</v>
      </c>
      <c r="W4" s="4">
        <v>0</v>
      </c>
      <c r="X4" s="4">
        <f>AA4+Y4</f>
        <v>0</v>
      </c>
      <c r="Y4" s="4">
        <v>0</v>
      </c>
      <c r="Z4" s="4">
        <v>0</v>
      </c>
      <c r="AA4" s="4">
        <v>0</v>
      </c>
      <c r="AB4" s="154">
        <v>0</v>
      </c>
      <c r="AC4" s="4">
        <v>0</v>
      </c>
      <c r="AD4" s="4">
        <v>0</v>
      </c>
      <c r="AE4" s="4">
        <v>0</v>
      </c>
      <c r="AF4" s="4">
        <v>0</v>
      </c>
      <c r="AG4" s="4">
        <v>0</v>
      </c>
      <c r="AH4" s="4">
        <v>0</v>
      </c>
      <c r="AI4" s="155">
        <v>0</v>
      </c>
      <c r="AJ4" s="25">
        <v>0</v>
      </c>
      <c r="AK4" s="4">
        <v>0</v>
      </c>
      <c r="AL4" s="20"/>
      <c r="AM4" s="20"/>
      <c r="AN4" s="20"/>
      <c r="AO4" s="20"/>
      <c r="AP4" s="20"/>
      <c r="AQ4" s="20"/>
      <c r="AR4" s="20"/>
      <c r="AS4" s="20"/>
      <c r="AT4" s="20"/>
      <c r="AU4" s="20"/>
      <c r="AV4" s="20"/>
      <c r="AW4" s="20"/>
      <c r="AX4" s="20"/>
      <c r="AY4" s="20"/>
      <c r="AZ4" s="20"/>
      <c r="BA4" s="20"/>
      <c r="BB4" s="20"/>
      <c r="BC4" s="20"/>
      <c r="BD4" s="20"/>
      <c r="BE4" s="20"/>
      <c r="BF4" s="20"/>
      <c r="BG4" s="20"/>
    </row>
    <row r="5" spans="1:59" x14ac:dyDescent="0.25">
      <c r="A5" s="59" t="s">
        <v>26</v>
      </c>
      <c r="B5" s="44">
        <f t="shared" ref="B5:C5" si="0">B3-B4</f>
        <v>196.40300000000002</v>
      </c>
      <c r="C5" s="44">
        <f t="shared" si="0"/>
        <v>196.40300000000002</v>
      </c>
      <c r="D5" s="194">
        <f t="shared" ref="D5:H5" si="1">D3-D4</f>
        <v>3084</v>
      </c>
      <c r="E5" s="3">
        <f t="shared" si="1"/>
        <v>470</v>
      </c>
      <c r="F5" s="44">
        <f t="shared" si="1"/>
        <v>2614</v>
      </c>
      <c r="G5" s="3">
        <f t="shared" ref="G5:AK5" si="2">G3-G4</f>
        <v>581</v>
      </c>
      <c r="H5" s="44">
        <f t="shared" si="1"/>
        <v>2033</v>
      </c>
      <c r="I5" s="3">
        <f t="shared" si="2"/>
        <v>891</v>
      </c>
      <c r="J5" s="44">
        <f t="shared" si="2"/>
        <v>1142</v>
      </c>
      <c r="K5" s="152">
        <f t="shared" si="2"/>
        <v>1142</v>
      </c>
      <c r="L5" s="151">
        <f t="shared" si="2"/>
        <v>2291.1477119700057</v>
      </c>
      <c r="M5" s="127">
        <f t="shared" si="2"/>
        <v>526.27869186001499</v>
      </c>
      <c r="N5" s="3">
        <f t="shared" si="2"/>
        <v>1764.8690201099905</v>
      </c>
      <c r="O5" s="3">
        <f t="shared" si="2"/>
        <v>632.72246323999127</v>
      </c>
      <c r="P5" s="44">
        <f t="shared" si="2"/>
        <v>1132.1465568699994</v>
      </c>
      <c r="Q5" s="44">
        <f t="shared" si="2"/>
        <v>615.67259896999963</v>
      </c>
      <c r="R5" s="44">
        <f t="shared" si="2"/>
        <v>516.4739578999995</v>
      </c>
      <c r="S5" s="152">
        <f t="shared" si="2"/>
        <v>516.4739578999995</v>
      </c>
      <c r="T5" s="3">
        <f t="shared" si="2"/>
        <v>2083.4514606600005</v>
      </c>
      <c r="U5" s="3">
        <f t="shared" si="2"/>
        <v>555.9658471099998</v>
      </c>
      <c r="V5" s="3">
        <f t="shared" si="2"/>
        <v>1527.4856135500008</v>
      </c>
      <c r="W5" s="3">
        <f t="shared" si="2"/>
        <v>610.52643794000062</v>
      </c>
      <c r="X5" s="3">
        <f t="shared" si="2"/>
        <v>916.95917561000033</v>
      </c>
      <c r="Y5" s="3">
        <f t="shared" si="2"/>
        <v>513.96318905999931</v>
      </c>
      <c r="Z5" s="3">
        <f t="shared" si="2"/>
        <v>402.99598655000108</v>
      </c>
      <c r="AA5" s="3">
        <f t="shared" si="2"/>
        <v>402.99598655000108</v>
      </c>
      <c r="AB5" s="147">
        <f t="shared" si="2"/>
        <v>1755.2354742899936</v>
      </c>
      <c r="AC5" s="3">
        <f t="shared" si="2"/>
        <v>429.10014042000097</v>
      </c>
      <c r="AD5" s="3">
        <f t="shared" si="2"/>
        <v>1326.1353338699926</v>
      </c>
      <c r="AE5" s="3">
        <f t="shared" si="2"/>
        <v>533.91115460999754</v>
      </c>
      <c r="AF5" s="3">
        <f t="shared" si="2"/>
        <v>792.22417925999503</v>
      </c>
      <c r="AG5" s="3">
        <f t="shared" si="2"/>
        <v>406.68389675999629</v>
      </c>
      <c r="AH5" s="3">
        <f t="shared" si="2"/>
        <v>385.5402824999988</v>
      </c>
      <c r="AI5" s="148">
        <f t="shared" si="2"/>
        <v>385.5402824999988</v>
      </c>
      <c r="AJ5" s="3">
        <f t="shared" si="2"/>
        <v>1746.126896019998</v>
      </c>
      <c r="AK5" s="3">
        <f t="shared" si="2"/>
        <v>442.09984087999936</v>
      </c>
      <c r="AL5" s="20"/>
      <c r="AM5" s="20"/>
      <c r="AN5" s="20"/>
      <c r="AO5" s="20"/>
      <c r="AP5" s="20"/>
      <c r="AQ5" s="20"/>
      <c r="AR5" s="20"/>
      <c r="AS5" s="20"/>
      <c r="AT5" s="20"/>
      <c r="AU5" s="20"/>
      <c r="AV5" s="20"/>
      <c r="AW5" s="20"/>
      <c r="AX5" s="20"/>
      <c r="AY5" s="20"/>
      <c r="AZ5" s="20"/>
      <c r="BA5" s="20"/>
      <c r="BB5" s="20"/>
      <c r="BC5" s="20"/>
      <c r="BD5" s="20"/>
      <c r="BE5" s="20"/>
      <c r="BF5" s="20"/>
      <c r="BG5" s="20"/>
    </row>
    <row r="6" spans="1:59" x14ac:dyDescent="0.25">
      <c r="A6" s="22"/>
      <c r="B6" s="22"/>
      <c r="C6" s="22"/>
      <c r="D6" s="189"/>
      <c r="E6" s="22"/>
      <c r="F6" s="6"/>
      <c r="G6" s="22"/>
      <c r="H6" s="6"/>
      <c r="I6" s="22"/>
      <c r="J6" s="22"/>
      <c r="K6" s="22"/>
      <c r="L6" s="145"/>
      <c r="M6" s="22"/>
      <c r="N6" s="6"/>
      <c r="O6" s="6"/>
      <c r="P6" s="6"/>
      <c r="Q6" s="6"/>
      <c r="R6" s="6"/>
      <c r="S6" s="153"/>
      <c r="T6" s="3"/>
      <c r="U6" s="3"/>
      <c r="V6" s="6"/>
      <c r="W6" s="6"/>
      <c r="X6" s="6"/>
      <c r="Y6" s="6"/>
      <c r="Z6" s="6"/>
      <c r="AA6" s="6"/>
      <c r="AB6" s="189"/>
      <c r="AC6" s="6"/>
      <c r="AD6" s="6"/>
      <c r="AE6" s="6"/>
      <c r="AF6" s="6"/>
      <c r="AG6" s="6"/>
      <c r="AH6" s="6"/>
      <c r="AI6" s="153"/>
      <c r="AJ6" s="10"/>
      <c r="AK6" s="10"/>
      <c r="AL6" s="20"/>
      <c r="AM6" s="20"/>
      <c r="AN6" s="20"/>
      <c r="AO6" s="20"/>
      <c r="AP6" s="20"/>
      <c r="AQ6" s="20"/>
      <c r="AR6" s="20"/>
      <c r="AS6" s="20"/>
      <c r="AT6" s="20"/>
      <c r="AU6" s="20"/>
      <c r="AV6" s="20"/>
      <c r="AW6" s="20"/>
      <c r="AX6" s="20"/>
      <c r="AY6" s="20"/>
      <c r="AZ6" s="20"/>
      <c r="BA6" s="20"/>
      <c r="BB6" s="20"/>
      <c r="BC6" s="20"/>
      <c r="BD6" s="20"/>
      <c r="BE6" s="20"/>
      <c r="BF6" s="20"/>
      <c r="BG6" s="20"/>
    </row>
    <row r="7" spans="1:59" x14ac:dyDescent="0.25">
      <c r="A7" s="22" t="s">
        <v>3</v>
      </c>
      <c r="B7" s="3">
        <f>C7</f>
        <v>25008</v>
      </c>
      <c r="C7" s="3">
        <v>25008</v>
      </c>
      <c r="D7" s="147">
        <f>E7</f>
        <v>24834</v>
      </c>
      <c r="E7" s="3">
        <v>24834</v>
      </c>
      <c r="F7" s="3">
        <f>G7</f>
        <v>23645</v>
      </c>
      <c r="G7" s="3">
        <v>23645</v>
      </c>
      <c r="H7" s="3">
        <f>I7</f>
        <v>23094</v>
      </c>
      <c r="I7" s="3">
        <v>23094</v>
      </c>
      <c r="J7" s="3">
        <f>K7</f>
        <v>23114</v>
      </c>
      <c r="K7" s="3">
        <v>23114</v>
      </c>
      <c r="L7" s="147">
        <f>M7</f>
        <v>21584.663038989998</v>
      </c>
      <c r="M7" s="3">
        <v>21584.663038989998</v>
      </c>
      <c r="N7" s="3">
        <f>O7</f>
        <v>21008.049352730101</v>
      </c>
      <c r="O7" s="3">
        <v>21008.049352730101</v>
      </c>
      <c r="P7" s="3">
        <f>Q7</f>
        <v>19907.898292170099</v>
      </c>
      <c r="Q7" s="3">
        <v>19907.898292170099</v>
      </c>
      <c r="R7" s="3">
        <f>S7</f>
        <v>20400.052938220098</v>
      </c>
      <c r="S7" s="148">
        <v>20400.052938220098</v>
      </c>
      <c r="T7" s="3">
        <f>U7</f>
        <v>19888.9809127796</v>
      </c>
      <c r="U7" s="3">
        <v>19888.9809127796</v>
      </c>
      <c r="V7" s="3">
        <f>W7</f>
        <v>19333.9652694096</v>
      </c>
      <c r="W7" s="3">
        <v>19333.9652694096</v>
      </c>
      <c r="X7" s="3">
        <f>Y7</f>
        <v>18733.655773489601</v>
      </c>
      <c r="Y7" s="3">
        <v>18733.655773489601</v>
      </c>
      <c r="Z7" s="3">
        <f>AA7</f>
        <v>18631.941692049601</v>
      </c>
      <c r="AA7" s="3">
        <v>18631.941692049601</v>
      </c>
      <c r="AB7" s="147">
        <f>AC7</f>
        <v>18287.898768130101</v>
      </c>
      <c r="AC7" s="3">
        <v>18287.898768130101</v>
      </c>
      <c r="AD7" s="3">
        <f>AE7</f>
        <v>17730.358860910099</v>
      </c>
      <c r="AE7" s="3">
        <v>17730.358860910099</v>
      </c>
      <c r="AF7" s="3">
        <f>AG7</f>
        <v>17168.421196490101</v>
      </c>
      <c r="AG7" s="3">
        <v>17168.421196490101</v>
      </c>
      <c r="AH7" s="3">
        <f>AI7</f>
        <v>17294.746859500101</v>
      </c>
      <c r="AI7" s="148">
        <v>17294.746859500101</v>
      </c>
      <c r="AJ7" s="3">
        <f>AK7</f>
        <v>16913.8154222997</v>
      </c>
      <c r="AK7" s="3">
        <v>16913.8154222997</v>
      </c>
      <c r="AL7" s="20"/>
      <c r="AM7" s="20"/>
      <c r="AN7" s="20"/>
      <c r="AO7" s="20"/>
      <c r="AP7" s="20"/>
      <c r="AQ7" s="20"/>
      <c r="AR7" s="20"/>
      <c r="AS7" s="20"/>
      <c r="AT7" s="20"/>
      <c r="AU7" s="20"/>
      <c r="AV7" s="20"/>
      <c r="AW7" s="20"/>
      <c r="AX7" s="20"/>
      <c r="AY7" s="20"/>
      <c r="AZ7" s="20"/>
      <c r="BA7" s="20"/>
      <c r="BB7" s="20"/>
      <c r="BC7" s="20"/>
      <c r="BD7" s="20"/>
      <c r="BE7" s="20"/>
      <c r="BF7" s="20"/>
      <c r="BG7" s="20"/>
    </row>
    <row r="8" spans="1:59" s="20" customFormat="1" x14ac:dyDescent="0.25">
      <c r="A8" s="26" t="s">
        <v>49</v>
      </c>
      <c r="B8" s="4">
        <f>C8</f>
        <v>1850</v>
      </c>
      <c r="C8" s="4">
        <v>1850</v>
      </c>
      <c r="D8" s="154">
        <f>E8</f>
        <v>1850</v>
      </c>
      <c r="E8" s="4">
        <v>1850</v>
      </c>
      <c r="F8" s="4">
        <f>G8</f>
        <v>1250</v>
      </c>
      <c r="G8" s="4">
        <v>1250</v>
      </c>
      <c r="H8" s="4">
        <f>I8</f>
        <v>1250</v>
      </c>
      <c r="I8" s="4">
        <v>1250</v>
      </c>
      <c r="J8" s="4">
        <f>K8</f>
        <v>1000</v>
      </c>
      <c r="K8" s="4">
        <v>1000</v>
      </c>
      <c r="L8" s="154">
        <f>M8</f>
        <v>550</v>
      </c>
      <c r="M8" s="4">
        <v>550</v>
      </c>
      <c r="N8" s="4">
        <f>O8</f>
        <v>550</v>
      </c>
      <c r="O8" s="4">
        <v>550</v>
      </c>
      <c r="P8" s="4">
        <f>Q8</f>
        <v>150</v>
      </c>
      <c r="Q8" s="4">
        <v>150</v>
      </c>
      <c r="R8" s="4">
        <f>S8</f>
        <v>150</v>
      </c>
      <c r="S8" s="155">
        <v>150</v>
      </c>
      <c r="T8" s="4">
        <f>U8</f>
        <v>150</v>
      </c>
      <c r="U8" s="4">
        <v>150</v>
      </c>
      <c r="V8" s="4">
        <f>W8</f>
        <v>150</v>
      </c>
      <c r="W8" s="4">
        <v>150</v>
      </c>
      <c r="X8" s="4">
        <f>Y8</f>
        <v>150</v>
      </c>
      <c r="Y8" s="4">
        <v>150</v>
      </c>
      <c r="Z8" s="4">
        <f>AA8</f>
        <v>0</v>
      </c>
      <c r="AA8" s="4">
        <v>0</v>
      </c>
      <c r="AB8" s="154">
        <f>AC8</f>
        <v>0</v>
      </c>
      <c r="AC8" s="4">
        <v>0</v>
      </c>
      <c r="AD8" s="4">
        <f>AE8</f>
        <v>0</v>
      </c>
      <c r="AE8" s="4">
        <v>0</v>
      </c>
      <c r="AF8" s="4">
        <f>AG8</f>
        <v>0</v>
      </c>
      <c r="AG8" s="4">
        <v>0</v>
      </c>
      <c r="AH8" s="4">
        <f>AI8</f>
        <v>0</v>
      </c>
      <c r="AI8" s="155">
        <v>0</v>
      </c>
      <c r="AJ8" s="4">
        <f>AK8</f>
        <v>0</v>
      </c>
      <c r="AK8" s="4">
        <v>0</v>
      </c>
    </row>
    <row r="9" spans="1:59" x14ac:dyDescent="0.25">
      <c r="A9" s="22" t="s">
        <v>27</v>
      </c>
      <c r="B9" s="3">
        <f t="shared" ref="B9:C9" si="3">B7-B8</f>
        <v>23158</v>
      </c>
      <c r="C9" s="3">
        <f t="shared" si="3"/>
        <v>23158</v>
      </c>
      <c r="D9" s="147">
        <f t="shared" ref="D9:H9" si="4">D7-D8</f>
        <v>22984</v>
      </c>
      <c r="E9" s="3">
        <f t="shared" si="4"/>
        <v>22984</v>
      </c>
      <c r="F9" s="3">
        <f t="shared" si="4"/>
        <v>22395</v>
      </c>
      <c r="G9" s="3">
        <f t="shared" ref="G9:AK9" si="5">G7-G8</f>
        <v>22395</v>
      </c>
      <c r="H9" s="3">
        <f t="shared" si="4"/>
        <v>21844</v>
      </c>
      <c r="I9" s="3">
        <f t="shared" si="5"/>
        <v>21844</v>
      </c>
      <c r="J9" s="3">
        <f t="shared" si="5"/>
        <v>22114</v>
      </c>
      <c r="K9" s="148">
        <f t="shared" si="5"/>
        <v>22114</v>
      </c>
      <c r="L9" s="147">
        <f t="shared" si="5"/>
        <v>21034.663038989998</v>
      </c>
      <c r="M9" s="3">
        <f t="shared" si="5"/>
        <v>21034.663038989998</v>
      </c>
      <c r="N9" s="3">
        <f t="shared" si="5"/>
        <v>20458.049352730101</v>
      </c>
      <c r="O9" s="3">
        <f t="shared" si="5"/>
        <v>20458.049352730101</v>
      </c>
      <c r="P9" s="3">
        <f t="shared" si="5"/>
        <v>19757.898292170099</v>
      </c>
      <c r="Q9" s="3">
        <f t="shared" si="5"/>
        <v>19757.898292170099</v>
      </c>
      <c r="R9" s="3">
        <f t="shared" si="5"/>
        <v>20250.052938220098</v>
      </c>
      <c r="S9" s="148">
        <f t="shared" si="5"/>
        <v>20250.052938220098</v>
      </c>
      <c r="T9" s="3">
        <f t="shared" si="5"/>
        <v>19738.9809127796</v>
      </c>
      <c r="U9" s="3">
        <f t="shared" si="5"/>
        <v>19738.9809127796</v>
      </c>
      <c r="V9" s="3">
        <f t="shared" si="5"/>
        <v>19183.9652694096</v>
      </c>
      <c r="W9" s="3">
        <f t="shared" si="5"/>
        <v>19183.9652694096</v>
      </c>
      <c r="X9" s="3">
        <f t="shared" si="5"/>
        <v>18583.655773489601</v>
      </c>
      <c r="Y9" s="3">
        <f t="shared" si="5"/>
        <v>18583.655773489601</v>
      </c>
      <c r="Z9" s="3">
        <f t="shared" si="5"/>
        <v>18631.941692049601</v>
      </c>
      <c r="AA9" s="3">
        <f t="shared" si="5"/>
        <v>18631.941692049601</v>
      </c>
      <c r="AB9" s="147">
        <f t="shared" si="5"/>
        <v>18287.898768130101</v>
      </c>
      <c r="AC9" s="3">
        <f t="shared" si="5"/>
        <v>18287.898768130101</v>
      </c>
      <c r="AD9" s="3">
        <f t="shared" si="5"/>
        <v>17730.358860910099</v>
      </c>
      <c r="AE9" s="3">
        <f t="shared" si="5"/>
        <v>17730.358860910099</v>
      </c>
      <c r="AF9" s="3">
        <f t="shared" si="5"/>
        <v>17168.421196490101</v>
      </c>
      <c r="AG9" s="3">
        <f t="shared" si="5"/>
        <v>17168.421196490101</v>
      </c>
      <c r="AH9" s="3">
        <f t="shared" si="5"/>
        <v>17294.746859500101</v>
      </c>
      <c r="AI9" s="148">
        <f t="shared" si="5"/>
        <v>17294.746859500101</v>
      </c>
      <c r="AJ9" s="3">
        <f t="shared" si="5"/>
        <v>16913.8154222997</v>
      </c>
      <c r="AK9" s="3">
        <f t="shared" si="5"/>
        <v>16913.8154222997</v>
      </c>
      <c r="AL9" s="20"/>
      <c r="AM9" s="20"/>
      <c r="AN9" s="20"/>
      <c r="AO9" s="20"/>
      <c r="AP9" s="20"/>
      <c r="AQ9" s="20"/>
      <c r="AR9" s="20"/>
      <c r="AS9" s="20"/>
      <c r="AT9" s="20"/>
      <c r="AU9" s="20"/>
      <c r="AV9" s="20"/>
      <c r="AW9" s="20"/>
      <c r="AX9" s="20"/>
      <c r="AY9" s="20"/>
      <c r="AZ9" s="20"/>
      <c r="BA9" s="20"/>
      <c r="BB9" s="20"/>
      <c r="BC9" s="20"/>
      <c r="BD9" s="20"/>
      <c r="BE9" s="20"/>
      <c r="BF9" s="20"/>
      <c r="BG9" s="20"/>
    </row>
    <row r="10" spans="1:59" x14ac:dyDescent="0.25">
      <c r="A10" s="13"/>
      <c r="B10" s="13"/>
      <c r="C10" s="13"/>
      <c r="D10" s="189"/>
      <c r="E10" s="13"/>
      <c r="F10" s="6"/>
      <c r="G10" s="13"/>
      <c r="H10" s="6"/>
      <c r="I10" s="13"/>
      <c r="J10" s="13"/>
      <c r="K10" s="13"/>
      <c r="L10" s="156"/>
      <c r="M10" s="13"/>
      <c r="N10" s="6"/>
      <c r="O10" s="6"/>
      <c r="P10" s="6"/>
      <c r="Q10" s="6"/>
      <c r="R10" s="6"/>
      <c r="S10" s="153"/>
      <c r="T10" s="3"/>
      <c r="U10" s="3"/>
      <c r="V10" s="6"/>
      <c r="W10" s="6"/>
      <c r="X10" s="6"/>
      <c r="Y10" s="6"/>
      <c r="Z10" s="6"/>
      <c r="AA10" s="6"/>
      <c r="AB10" s="189"/>
      <c r="AC10" s="6"/>
      <c r="AD10" s="6"/>
      <c r="AE10" s="6"/>
      <c r="AF10" s="6"/>
      <c r="AG10" s="6"/>
      <c r="AH10" s="6"/>
      <c r="AI10" s="153"/>
      <c r="AJ10" s="10"/>
      <c r="AK10" s="10"/>
      <c r="AL10" s="20"/>
      <c r="AM10" s="20"/>
      <c r="AN10" s="20"/>
      <c r="AO10" s="20"/>
      <c r="AP10" s="20"/>
      <c r="AQ10" s="20"/>
      <c r="AR10" s="20"/>
      <c r="AS10" s="20"/>
      <c r="AT10" s="20"/>
      <c r="AU10" s="20"/>
      <c r="AV10" s="20"/>
      <c r="AW10" s="20"/>
      <c r="AX10" s="20"/>
      <c r="AY10" s="20"/>
      <c r="AZ10" s="20"/>
      <c r="BA10" s="20"/>
      <c r="BB10" s="20"/>
      <c r="BC10" s="20"/>
      <c r="BD10" s="20"/>
      <c r="BE10" s="20"/>
      <c r="BF10" s="20"/>
      <c r="BG10" s="20"/>
    </row>
    <row r="11" spans="1:59" s="20" customFormat="1" x14ac:dyDescent="0.25">
      <c r="A11" s="22" t="s">
        <v>25</v>
      </c>
      <c r="B11" s="3">
        <f>(B9+D9)/2</f>
        <v>23071</v>
      </c>
      <c r="C11" s="3">
        <f>(B9+D9)/2</f>
        <v>23071</v>
      </c>
      <c r="D11" s="147">
        <f>(D9+F9+H9+J9+L9)/5</f>
        <v>22074.332607797998</v>
      </c>
      <c r="E11" s="3">
        <f>(E9+G9)/2</f>
        <v>22689.5</v>
      </c>
      <c r="F11" s="3">
        <f>(F9+H9+J9+L9)/4</f>
        <v>21846.915759747499</v>
      </c>
      <c r="G11" s="3">
        <f>(I9+G9)/2</f>
        <v>22119.5</v>
      </c>
      <c r="H11" s="3">
        <f>(H9+J9+L9)/3</f>
        <v>21664.221012996666</v>
      </c>
      <c r="I11" s="3">
        <f>(I9+K9)/2</f>
        <v>21979</v>
      </c>
      <c r="J11" s="3">
        <f>(J9+L9)/2</f>
        <v>21574.331519494997</v>
      </c>
      <c r="K11" s="148">
        <f>(J9+L9)/2</f>
        <v>21574.331519494997</v>
      </c>
      <c r="L11" s="147">
        <f>(L9+N9+P9+R9+T9)/5</f>
        <v>20247.928906977981</v>
      </c>
      <c r="M11" s="3">
        <f>(M9+N9)/2</f>
        <v>20746.356195860048</v>
      </c>
      <c r="N11" s="3">
        <f>(N9+P9+R9+T9)/4</f>
        <v>20051.245373974973</v>
      </c>
      <c r="O11" s="3">
        <f>(O9+P9)/2</f>
        <v>20107.973822450098</v>
      </c>
      <c r="P11" s="3">
        <f>(P9+R9+T9)/3</f>
        <v>19915.644047723268</v>
      </c>
      <c r="Q11" s="3">
        <f>(Q9+R9)/2</f>
        <v>20003.975615195101</v>
      </c>
      <c r="R11" s="3">
        <f>(R9+T9)/2</f>
        <v>19994.516925499847</v>
      </c>
      <c r="S11" s="148">
        <f>(S9+T9)/2</f>
        <v>19994.516925499847</v>
      </c>
      <c r="T11" s="3">
        <f>(T9+V9+X9+Z9+AB9)/5</f>
        <v>18885.288483171702</v>
      </c>
      <c r="U11" s="3">
        <f>(U9+V9)/2</f>
        <v>19461.473091094602</v>
      </c>
      <c r="V11" s="3">
        <f>(V9+X9+Z9+AB9)/4</f>
        <v>18671.865375769725</v>
      </c>
      <c r="W11" s="3">
        <f>(W9+X9)/2</f>
        <v>18883.810521449603</v>
      </c>
      <c r="X11" s="3">
        <f>(X9+Z9+AB9)/3</f>
        <v>18501.165411223101</v>
      </c>
      <c r="Y11" s="3">
        <f>(Y9+Z9)/2</f>
        <v>18607.798732769603</v>
      </c>
      <c r="Z11" s="3">
        <f>(Z9+AB9)/2</f>
        <v>18459.920230089851</v>
      </c>
      <c r="AA11" s="3">
        <f>(AA9+AB9)/2</f>
        <v>18459.920230089851</v>
      </c>
      <c r="AB11" s="147">
        <f>(AB9+AD9+AF9+AH9+AJ9)/5</f>
        <v>17479.048221466019</v>
      </c>
      <c r="AC11" s="3">
        <f>(AC9+AD9)/2</f>
        <v>18009.1288145201</v>
      </c>
      <c r="AD11" s="3">
        <f>(AD9+AF9+AH9+AJ9)/4</f>
        <v>17276.835584799999</v>
      </c>
      <c r="AE11" s="3">
        <f>(AE9+AF9)/2</f>
        <v>17449.390028700102</v>
      </c>
      <c r="AF11" s="3">
        <f>(AF9+AH9+AJ9)/3</f>
        <v>17125.661159429965</v>
      </c>
      <c r="AG11" s="3">
        <f>(AG9+AH9)/2</f>
        <v>17231.584027995101</v>
      </c>
      <c r="AH11" s="3">
        <f>(AH9+AJ9)/2</f>
        <v>17104.2811408999</v>
      </c>
      <c r="AI11" s="148">
        <f>(AI9+AJ9)/2</f>
        <v>17104.2811408999</v>
      </c>
      <c r="AJ11" s="17">
        <v>16125.913327</v>
      </c>
      <c r="AK11" s="17">
        <v>16642.354039999998</v>
      </c>
    </row>
    <row r="12" spans="1:59" x14ac:dyDescent="0.25">
      <c r="A12" s="13"/>
      <c r="B12" s="13"/>
      <c r="C12" s="13"/>
      <c r="D12" s="189"/>
      <c r="E12" s="13"/>
      <c r="F12" s="6"/>
      <c r="G12" s="13"/>
      <c r="H12" s="6"/>
      <c r="I12" s="13"/>
      <c r="J12" s="13"/>
      <c r="K12" s="13"/>
      <c r="L12" s="156"/>
      <c r="M12" s="13"/>
      <c r="N12" s="6"/>
      <c r="O12" s="6"/>
      <c r="P12" s="6"/>
      <c r="Q12" s="6"/>
      <c r="R12" s="6"/>
      <c r="S12" s="153"/>
      <c r="T12" s="3"/>
      <c r="U12" s="3"/>
      <c r="V12" s="6"/>
      <c r="W12" s="6"/>
      <c r="X12" s="6"/>
      <c r="Y12" s="6"/>
      <c r="Z12" s="6"/>
      <c r="AA12" s="6"/>
      <c r="AB12" s="189"/>
      <c r="AC12" s="6"/>
      <c r="AD12" s="6"/>
      <c r="AE12" s="6"/>
      <c r="AF12" s="6"/>
      <c r="AG12" s="6"/>
      <c r="AH12" s="6"/>
      <c r="AI12" s="153"/>
      <c r="AJ12" s="10"/>
      <c r="AK12" s="10"/>
      <c r="AL12" s="20"/>
      <c r="AM12" s="20"/>
      <c r="AN12" s="20"/>
      <c r="AO12" s="20"/>
      <c r="AP12" s="20"/>
      <c r="AQ12" s="20"/>
      <c r="AR12" s="20"/>
      <c r="AS12" s="20"/>
      <c r="AT12" s="20"/>
      <c r="AU12" s="20"/>
      <c r="AV12" s="20"/>
      <c r="AW12" s="20"/>
      <c r="AX12" s="20"/>
      <c r="AY12" s="20"/>
      <c r="AZ12" s="20"/>
      <c r="BA12" s="20"/>
      <c r="BB12" s="20"/>
      <c r="BC12" s="20"/>
      <c r="BD12" s="20"/>
      <c r="BE12" s="20"/>
      <c r="BF12" s="20"/>
      <c r="BG12" s="20"/>
    </row>
    <row r="13" spans="1:59" s="20" customFormat="1" x14ac:dyDescent="0.25">
      <c r="A13" s="22" t="s">
        <v>71</v>
      </c>
      <c r="B13" s="3">
        <f>B5*4</f>
        <v>785.61200000000008</v>
      </c>
      <c r="C13" s="3">
        <f>C5*4</f>
        <v>785.61200000000008</v>
      </c>
      <c r="D13" s="147">
        <f>D5</f>
        <v>3084</v>
      </c>
      <c r="E13" s="3">
        <f>E5*4</f>
        <v>1880</v>
      </c>
      <c r="F13" s="3">
        <f>F5/3*4</f>
        <v>3485.3333333333335</v>
      </c>
      <c r="G13" s="3">
        <f>G5*4</f>
        <v>2324</v>
      </c>
      <c r="H13" s="3">
        <f>H5/2*4</f>
        <v>4066</v>
      </c>
      <c r="I13" s="3">
        <f>I5*4</f>
        <v>3564</v>
      </c>
      <c r="J13" s="3">
        <f>J5*4</f>
        <v>4568</v>
      </c>
      <c r="K13" s="148">
        <f>K5*4</f>
        <v>4568</v>
      </c>
      <c r="L13" s="147">
        <f>L5</f>
        <v>2291.1477119700057</v>
      </c>
      <c r="M13" s="3">
        <f>M5*4</f>
        <v>2105.1147674400599</v>
      </c>
      <c r="N13" s="3">
        <f>N5/3*4</f>
        <v>2353.1586934799875</v>
      </c>
      <c r="O13" s="3">
        <f>O5*4</f>
        <v>2530.8898529599651</v>
      </c>
      <c r="P13" s="3">
        <f>P5/2*4</f>
        <v>2264.2931137399987</v>
      </c>
      <c r="Q13" s="3">
        <f>Q5*4</f>
        <v>2462.6903958799985</v>
      </c>
      <c r="R13" s="3">
        <f>R5*4</f>
        <v>2065.895831599998</v>
      </c>
      <c r="S13" s="148">
        <f>S5*4</f>
        <v>2065.895831599998</v>
      </c>
      <c r="T13" s="3">
        <f>T5</f>
        <v>2083.4514606600005</v>
      </c>
      <c r="U13" s="3">
        <f>U5*4</f>
        <v>2223.8633884399992</v>
      </c>
      <c r="V13" s="3">
        <f>V5/3*4</f>
        <v>2036.6474847333345</v>
      </c>
      <c r="W13" s="3">
        <f>W5*4</f>
        <v>2442.1057517600025</v>
      </c>
      <c r="X13" s="3">
        <f>X5/2*4</f>
        <v>1833.9183512200007</v>
      </c>
      <c r="Y13" s="3">
        <f>Y5*4</f>
        <v>2055.8527562399972</v>
      </c>
      <c r="Z13" s="3">
        <f>Z5*4</f>
        <v>1611.9839462000043</v>
      </c>
      <c r="AA13" s="3">
        <f>AA5*4</f>
        <v>1611.9839462000043</v>
      </c>
      <c r="AB13" s="147">
        <f>AB5</f>
        <v>1755.2354742899936</v>
      </c>
      <c r="AC13" s="3">
        <f>AC5*4</f>
        <v>1716.4005616800039</v>
      </c>
      <c r="AD13" s="3">
        <f>AD5/3*4</f>
        <v>1768.1804451599901</v>
      </c>
      <c r="AE13" s="3">
        <f>AE5*4</f>
        <v>2135.6446184399902</v>
      </c>
      <c r="AF13" s="3">
        <f>AF5/2*4</f>
        <v>1584.4483585199901</v>
      </c>
      <c r="AG13" s="3">
        <f>AG5*4</f>
        <v>1626.7355870399851</v>
      </c>
      <c r="AH13" s="3">
        <f>AH5*4</f>
        <v>1542.1611299999952</v>
      </c>
      <c r="AI13" s="148">
        <f>AI5*4</f>
        <v>1542.1611299999952</v>
      </c>
      <c r="AJ13" s="3">
        <f>AJ5</f>
        <v>1746.126896019998</v>
      </c>
      <c r="AK13" s="3">
        <f>AK5*4</f>
        <v>1768.3993635199975</v>
      </c>
    </row>
    <row r="14" spans="1:59" x14ac:dyDescent="0.25">
      <c r="A14" s="26" t="s">
        <v>104</v>
      </c>
      <c r="B14" s="4">
        <f t="shared" ref="B14:AK14" si="6">B11</f>
        <v>23071</v>
      </c>
      <c r="C14" s="4">
        <f t="shared" si="6"/>
        <v>23071</v>
      </c>
      <c r="D14" s="154">
        <f t="shared" si="6"/>
        <v>22074.332607797998</v>
      </c>
      <c r="E14" s="4">
        <f t="shared" si="6"/>
        <v>22689.5</v>
      </c>
      <c r="F14" s="43">
        <f t="shared" si="6"/>
        <v>21846.915759747499</v>
      </c>
      <c r="G14" s="43">
        <f t="shared" si="6"/>
        <v>22119.5</v>
      </c>
      <c r="H14" s="43">
        <f t="shared" si="6"/>
        <v>21664.221012996666</v>
      </c>
      <c r="I14" s="43">
        <f t="shared" si="6"/>
        <v>21979</v>
      </c>
      <c r="J14" s="4">
        <f t="shared" si="6"/>
        <v>21574.331519494997</v>
      </c>
      <c r="K14" s="155">
        <f t="shared" si="6"/>
        <v>21574.331519494997</v>
      </c>
      <c r="L14" s="154">
        <f t="shared" si="6"/>
        <v>20247.928906977981</v>
      </c>
      <c r="M14" s="4">
        <f t="shared" si="6"/>
        <v>20746.356195860048</v>
      </c>
      <c r="N14" s="43">
        <f t="shared" si="6"/>
        <v>20051.245373974973</v>
      </c>
      <c r="O14" s="43">
        <f t="shared" si="6"/>
        <v>20107.973822450098</v>
      </c>
      <c r="P14" s="43">
        <f t="shared" si="6"/>
        <v>19915.644047723268</v>
      </c>
      <c r="Q14" s="43">
        <f t="shared" si="6"/>
        <v>20003.975615195101</v>
      </c>
      <c r="R14" s="4">
        <f t="shared" si="6"/>
        <v>19994.516925499847</v>
      </c>
      <c r="S14" s="155">
        <f t="shared" si="6"/>
        <v>19994.516925499847</v>
      </c>
      <c r="T14" s="4">
        <f t="shared" si="6"/>
        <v>18885.288483171702</v>
      </c>
      <c r="U14" s="4">
        <f t="shared" si="6"/>
        <v>19461.473091094602</v>
      </c>
      <c r="V14" s="4">
        <f t="shared" si="6"/>
        <v>18671.865375769725</v>
      </c>
      <c r="W14" s="4">
        <f t="shared" si="6"/>
        <v>18883.810521449603</v>
      </c>
      <c r="X14" s="4">
        <f t="shared" si="6"/>
        <v>18501.165411223101</v>
      </c>
      <c r="Y14" s="4">
        <f t="shared" si="6"/>
        <v>18607.798732769603</v>
      </c>
      <c r="Z14" s="4">
        <f t="shared" si="6"/>
        <v>18459.920230089851</v>
      </c>
      <c r="AA14" s="4">
        <f t="shared" si="6"/>
        <v>18459.920230089851</v>
      </c>
      <c r="AB14" s="154">
        <f t="shared" si="6"/>
        <v>17479.048221466019</v>
      </c>
      <c r="AC14" s="4">
        <f t="shared" si="6"/>
        <v>18009.1288145201</v>
      </c>
      <c r="AD14" s="4">
        <f t="shared" si="6"/>
        <v>17276.835584799999</v>
      </c>
      <c r="AE14" s="4">
        <f t="shared" si="6"/>
        <v>17449.390028700102</v>
      </c>
      <c r="AF14" s="4">
        <f t="shared" si="6"/>
        <v>17125.661159429965</v>
      </c>
      <c r="AG14" s="4">
        <f t="shared" si="6"/>
        <v>17231.584027995101</v>
      </c>
      <c r="AH14" s="4">
        <f t="shared" si="6"/>
        <v>17104.2811408999</v>
      </c>
      <c r="AI14" s="155">
        <f t="shared" si="6"/>
        <v>17104.2811408999</v>
      </c>
      <c r="AJ14" s="4">
        <f t="shared" si="6"/>
        <v>16125.913327</v>
      </c>
      <c r="AK14" s="4">
        <f t="shared" si="6"/>
        <v>16642.354039999998</v>
      </c>
      <c r="AL14" s="20"/>
      <c r="AM14" s="20"/>
      <c r="AN14" s="20"/>
      <c r="AO14" s="20"/>
      <c r="AP14" s="20"/>
      <c r="AQ14" s="20"/>
      <c r="AR14" s="20"/>
      <c r="AS14" s="20"/>
      <c r="AT14" s="20"/>
      <c r="AU14" s="20"/>
      <c r="AV14" s="20"/>
      <c r="AW14" s="20"/>
      <c r="AX14" s="20"/>
      <c r="AY14" s="20"/>
      <c r="AZ14" s="20"/>
      <c r="BA14" s="20"/>
      <c r="BB14" s="20"/>
      <c r="BC14" s="20"/>
      <c r="BD14" s="20"/>
      <c r="BE14" s="20"/>
      <c r="BF14" s="20"/>
      <c r="BG14" s="20"/>
    </row>
    <row r="15" spans="1:59" ht="15.75" thickBot="1" x14ac:dyDescent="0.3">
      <c r="A15" s="56" t="s">
        <v>4</v>
      </c>
      <c r="B15" s="52">
        <f t="shared" ref="B15" si="7">B13/B14</f>
        <v>3.4051926661176374E-2</v>
      </c>
      <c r="C15" s="52">
        <f>C13/C14</f>
        <v>3.4051926661176374E-2</v>
      </c>
      <c r="D15" s="157">
        <f t="shared" ref="D15:E15" si="8">D13/D14</f>
        <v>0.13970977310138669</v>
      </c>
      <c r="E15" s="52">
        <f t="shared" si="8"/>
        <v>8.2857709513210961E-2</v>
      </c>
      <c r="F15" s="51">
        <f t="shared" ref="F15:G15" si="9">F13/F14</f>
        <v>0.15953434213148704</v>
      </c>
      <c r="G15" s="51">
        <f t="shared" si="9"/>
        <v>0.1050656660412758</v>
      </c>
      <c r="H15" s="51">
        <f t="shared" ref="H15:I15" si="10">H13/H14</f>
        <v>0.1876827233972895</v>
      </c>
      <c r="I15" s="51">
        <f t="shared" si="10"/>
        <v>0.16215478411210701</v>
      </c>
      <c r="J15" s="52">
        <f t="shared" ref="J15:T15" si="11">J13/J14</f>
        <v>0.21173309568698637</v>
      </c>
      <c r="K15" s="158">
        <f>K13/K14</f>
        <v>0.21173309568698637</v>
      </c>
      <c r="L15" s="157">
        <f t="shared" si="11"/>
        <v>0.11315466991690269</v>
      </c>
      <c r="M15" s="52">
        <f t="shared" si="11"/>
        <v>0.1014691325824309</v>
      </c>
      <c r="N15" s="51">
        <f t="shared" si="11"/>
        <v>0.11735723390698778</v>
      </c>
      <c r="O15" s="51">
        <f t="shared" si="11"/>
        <v>0.12586498646294655</v>
      </c>
      <c r="P15" s="51">
        <f t="shared" si="11"/>
        <v>0.11369419479049435</v>
      </c>
      <c r="Q15" s="51">
        <f t="shared" si="11"/>
        <v>0.12311004788514784</v>
      </c>
      <c r="R15" s="52">
        <f t="shared" si="11"/>
        <v>0.10332311799767836</v>
      </c>
      <c r="S15" s="158">
        <f t="shared" si="11"/>
        <v>0.10332311799767836</v>
      </c>
      <c r="T15" s="52">
        <f t="shared" si="11"/>
        <v>0.11032139977721399</v>
      </c>
      <c r="U15" s="52">
        <f t="shared" ref="U15:AK15" si="12">U13/U14</f>
        <v>0.11427004410357916</v>
      </c>
      <c r="V15" s="52">
        <f t="shared" si="12"/>
        <v>0.10907573741273165</v>
      </c>
      <c r="W15" s="52">
        <f t="shared" si="12"/>
        <v>0.12932272059106298</v>
      </c>
      <c r="X15" s="52">
        <f t="shared" si="12"/>
        <v>9.9124477321170079E-2</v>
      </c>
      <c r="Y15" s="52">
        <f t="shared" si="12"/>
        <v>0.11048339385891466</v>
      </c>
      <c r="Z15" s="52">
        <f t="shared" si="12"/>
        <v>8.7323451353405884E-2</v>
      </c>
      <c r="AA15" s="52">
        <f t="shared" si="12"/>
        <v>8.7323451353405884E-2</v>
      </c>
      <c r="AB15" s="157">
        <f t="shared" si="12"/>
        <v>0.10041939652837555</v>
      </c>
      <c r="AC15" s="52">
        <f t="shared" si="12"/>
        <v>9.5307251081247921E-2</v>
      </c>
      <c r="AD15" s="52">
        <f t="shared" si="12"/>
        <v>0.10234399907791095</v>
      </c>
      <c r="AE15" s="52">
        <f t="shared" si="12"/>
        <v>0.12239078930136596</v>
      </c>
      <c r="AF15" s="52">
        <f t="shared" si="12"/>
        <v>9.2518959926258942E-2</v>
      </c>
      <c r="AG15" s="52">
        <f t="shared" si="12"/>
        <v>9.4404297619831545E-2</v>
      </c>
      <c r="AH15" s="52">
        <f t="shared" si="12"/>
        <v>9.0162288452589015E-2</v>
      </c>
      <c r="AI15" s="158">
        <f t="shared" si="12"/>
        <v>9.0162288452589015E-2</v>
      </c>
      <c r="AJ15" s="52">
        <f t="shared" si="12"/>
        <v>0.10828080621619218</v>
      </c>
      <c r="AK15" s="52">
        <f t="shared" si="12"/>
        <v>0.10625896788817489</v>
      </c>
      <c r="AL15" s="94"/>
      <c r="AM15" s="20"/>
      <c r="AN15" s="20"/>
      <c r="AO15" s="20"/>
      <c r="AP15" s="20"/>
      <c r="AQ15" s="20"/>
      <c r="AR15" s="20"/>
      <c r="AS15" s="20"/>
      <c r="AT15" s="20"/>
      <c r="AU15" s="20"/>
      <c r="AV15" s="20"/>
      <c r="AW15" s="20"/>
      <c r="AX15" s="20"/>
      <c r="AY15" s="20"/>
      <c r="AZ15" s="20"/>
      <c r="BA15" s="20"/>
      <c r="BB15" s="20"/>
      <c r="BC15" s="20"/>
      <c r="BD15" s="20"/>
      <c r="BE15" s="20"/>
      <c r="BF15" s="20"/>
      <c r="BG15" s="20"/>
    </row>
    <row r="16" spans="1:59" s="16" customFormat="1" x14ac:dyDescent="0.25">
      <c r="A16" s="81"/>
      <c r="B16" s="246"/>
      <c r="C16" s="246"/>
      <c r="D16" s="261"/>
      <c r="E16" s="81"/>
      <c r="F16" s="248"/>
      <c r="G16" s="81"/>
      <c r="H16" s="248"/>
      <c r="I16" s="81"/>
      <c r="J16" s="246"/>
      <c r="K16" s="246"/>
      <c r="L16" s="247"/>
      <c r="M16" s="246"/>
      <c r="N16" s="248"/>
      <c r="O16" s="248"/>
      <c r="P16" s="248"/>
      <c r="Q16" s="248"/>
      <c r="R16" s="246"/>
      <c r="S16" s="249"/>
      <c r="T16" s="246"/>
      <c r="U16" s="246"/>
      <c r="V16" s="246"/>
      <c r="W16" s="246"/>
      <c r="X16" s="246"/>
      <c r="Y16" s="246"/>
      <c r="Z16" s="246"/>
      <c r="AA16" s="246"/>
      <c r="AB16" s="247"/>
      <c r="AC16" s="246"/>
      <c r="AD16" s="246"/>
      <c r="AE16" s="246"/>
      <c r="AF16" s="246"/>
      <c r="AG16" s="246"/>
      <c r="AH16" s="246"/>
      <c r="AI16" s="249"/>
      <c r="AJ16" s="246"/>
      <c r="AK16" s="246"/>
      <c r="AL16" s="250"/>
      <c r="AM16" s="23"/>
      <c r="AN16" s="23"/>
      <c r="AO16" s="23"/>
      <c r="AP16" s="23"/>
      <c r="AQ16" s="23"/>
      <c r="AR16" s="23"/>
      <c r="AS16" s="23"/>
      <c r="AT16" s="23"/>
      <c r="AU16" s="23"/>
      <c r="AV16" s="23"/>
      <c r="AW16" s="23"/>
      <c r="AX16" s="23"/>
      <c r="AY16" s="23"/>
      <c r="AZ16" s="23"/>
      <c r="BA16" s="23"/>
      <c r="BB16" s="23"/>
      <c r="BC16" s="23"/>
      <c r="BD16" s="23"/>
      <c r="BE16" s="23"/>
      <c r="BF16" s="23"/>
      <c r="BG16" s="23"/>
    </row>
    <row r="17" spans="1:59" x14ac:dyDescent="0.25">
      <c r="A17" s="45" t="s">
        <v>6</v>
      </c>
      <c r="B17" s="119">
        <f>C17</f>
        <v>592</v>
      </c>
      <c r="C17" s="3">
        <v>592</v>
      </c>
      <c r="D17" s="161">
        <f>K17+I17+G17+E17</f>
        <v>2478</v>
      </c>
      <c r="E17" s="45">
        <v>678</v>
      </c>
      <c r="F17" s="3">
        <f>G17+I17+K17</f>
        <v>1800</v>
      </c>
      <c r="G17" s="45">
        <v>615</v>
      </c>
      <c r="H17" s="3">
        <f>I17+K17</f>
        <v>1185</v>
      </c>
      <c r="I17" s="3">
        <v>602</v>
      </c>
      <c r="J17" s="119">
        <f>K17</f>
        <v>583</v>
      </c>
      <c r="K17" s="3">
        <v>583</v>
      </c>
      <c r="L17" s="161">
        <f>S17+Q17+O17+M17</f>
        <v>2229.4154961199997</v>
      </c>
      <c r="M17" s="3">
        <v>575.99125096</v>
      </c>
      <c r="N17" s="3">
        <f>S17+Q17+O17</f>
        <v>1653.4242451599998</v>
      </c>
      <c r="O17" s="3">
        <v>542.60172895999995</v>
      </c>
      <c r="P17" s="3">
        <f>Q17+S17</f>
        <v>1110.8225161999999</v>
      </c>
      <c r="Q17" s="3">
        <v>571.92680112999994</v>
      </c>
      <c r="R17" s="3">
        <f>S17</f>
        <v>538.89571507000005</v>
      </c>
      <c r="S17" s="148">
        <v>538.89571507000005</v>
      </c>
      <c r="T17" s="3">
        <f>AA17+Y17+W17+U17</f>
        <v>2166.7143709199991</v>
      </c>
      <c r="U17" s="3">
        <v>569.35506624999903</v>
      </c>
      <c r="V17" s="3">
        <f>AA17+Y17+W17</f>
        <v>1597.3593046700003</v>
      </c>
      <c r="W17" s="3">
        <v>530.28978420999999</v>
      </c>
      <c r="X17" s="3">
        <f>AA17+Y17</f>
        <v>1067.0695204600001</v>
      </c>
      <c r="Y17" s="3">
        <v>547.69052364000004</v>
      </c>
      <c r="Z17" s="3">
        <f>AA17</f>
        <v>519.37899682</v>
      </c>
      <c r="AA17" s="3">
        <v>519.37899682</v>
      </c>
      <c r="AB17" s="147">
        <f>AI17+AG17+AE17+AC17</f>
        <v>2032.0734393100001</v>
      </c>
      <c r="AC17" s="3">
        <v>539.92450143999997</v>
      </c>
      <c r="AD17" s="3">
        <f>AI17+AG17+AE17</f>
        <v>1492.1489378700001</v>
      </c>
      <c r="AE17" s="3">
        <v>486.04647907999998</v>
      </c>
      <c r="AF17" s="3">
        <f>AI17+AG17</f>
        <v>1006.1024587900001</v>
      </c>
      <c r="AG17" s="3">
        <v>514.41458866000005</v>
      </c>
      <c r="AH17" s="3">
        <f>AI17</f>
        <v>491.68787013000002</v>
      </c>
      <c r="AI17" s="148">
        <v>491.68787013000002</v>
      </c>
      <c r="AJ17" s="3">
        <v>1863.3048342300001</v>
      </c>
      <c r="AK17" s="3">
        <v>369.09697324000001</v>
      </c>
      <c r="AL17" s="20"/>
      <c r="AM17" s="20"/>
      <c r="AN17" s="20"/>
      <c r="AO17" s="20"/>
      <c r="AP17" s="20"/>
      <c r="AQ17" s="20"/>
      <c r="AR17" s="20"/>
      <c r="AS17" s="20"/>
      <c r="AT17" s="20"/>
      <c r="AU17" s="20"/>
      <c r="AV17" s="20"/>
      <c r="AW17" s="20"/>
      <c r="AX17" s="20"/>
      <c r="AY17" s="20"/>
      <c r="AZ17" s="20"/>
      <c r="BA17" s="20"/>
      <c r="BB17" s="20"/>
      <c r="BC17" s="20"/>
      <c r="BD17" s="20"/>
      <c r="BE17" s="20"/>
      <c r="BF17" s="20"/>
      <c r="BG17" s="20"/>
    </row>
    <row r="18" spans="1:59" x14ac:dyDescent="0.25">
      <c r="A18" s="46" t="s">
        <v>72</v>
      </c>
      <c r="B18" s="120">
        <f>C18</f>
        <v>1399</v>
      </c>
      <c r="C18" s="4">
        <v>1399</v>
      </c>
      <c r="D18" s="162">
        <f>K18+I18+G18+E18</f>
        <v>6530</v>
      </c>
      <c r="E18" s="4">
        <v>1443</v>
      </c>
      <c r="F18" s="4">
        <f>G18+I18+K18</f>
        <v>5087</v>
      </c>
      <c r="G18" s="4">
        <v>1440</v>
      </c>
      <c r="H18" s="4">
        <f>I18+K18</f>
        <v>3647</v>
      </c>
      <c r="I18" s="4">
        <v>1692</v>
      </c>
      <c r="J18" s="120">
        <f>K18</f>
        <v>1955</v>
      </c>
      <c r="K18" s="4">
        <v>1955</v>
      </c>
      <c r="L18" s="162">
        <f>S18+Q18+O18+M18</f>
        <v>5445.0939397799593</v>
      </c>
      <c r="M18" s="4">
        <v>1344.04428511997</v>
      </c>
      <c r="N18" s="4">
        <f>S18+Q18+O18</f>
        <v>4101.0496546599898</v>
      </c>
      <c r="O18" s="4">
        <v>1395.36743137999</v>
      </c>
      <c r="P18" s="4">
        <f>Q18+S18</f>
        <v>2705.6822232799996</v>
      </c>
      <c r="Q18" s="4">
        <v>1424.6105378499999</v>
      </c>
      <c r="R18" s="4">
        <f>S18</f>
        <v>1281.0716854299999</v>
      </c>
      <c r="S18" s="155">
        <v>1281.0716854299999</v>
      </c>
      <c r="T18" s="4">
        <f>AA18+Y18+W18+U18</f>
        <v>5319.8942357599999</v>
      </c>
      <c r="U18" s="4">
        <v>1388.9683926</v>
      </c>
      <c r="V18" s="4">
        <f>AA18+Y18+W18</f>
        <v>3930.9258431600001</v>
      </c>
      <c r="W18" s="4">
        <v>1405.59626551</v>
      </c>
      <c r="X18" s="4">
        <f>AA18+Y18</f>
        <v>2525.3295776499999</v>
      </c>
      <c r="Y18" s="4">
        <v>1326.04926705</v>
      </c>
      <c r="Z18" s="4">
        <f>AA18</f>
        <v>1199.2803105999999</v>
      </c>
      <c r="AA18" s="4">
        <v>1199.2803105999999</v>
      </c>
      <c r="AB18" s="154">
        <f>AI18+AG18+AE18+AC18</f>
        <v>4968.30846028</v>
      </c>
      <c r="AC18" s="4">
        <v>1227.1373231699999</v>
      </c>
      <c r="AD18" s="4">
        <f>AI18+AG18+AE18</f>
        <v>3741.17113711</v>
      </c>
      <c r="AE18" s="4">
        <v>1307.0565301199999</v>
      </c>
      <c r="AF18" s="4">
        <f>AI18+AG18</f>
        <v>2434.1146069900001</v>
      </c>
      <c r="AG18" s="4">
        <v>1305.5889273800001</v>
      </c>
      <c r="AH18" s="4">
        <f>AI18</f>
        <v>1128.52567961</v>
      </c>
      <c r="AI18" s="155">
        <v>1128.52567961</v>
      </c>
      <c r="AJ18" s="4">
        <v>4428.8498778200001</v>
      </c>
      <c r="AK18" s="4">
        <v>1037.2490272800001</v>
      </c>
      <c r="AL18" s="20"/>
      <c r="AM18" s="20"/>
      <c r="AN18" s="20"/>
      <c r="AO18" s="20"/>
      <c r="AP18" s="20"/>
      <c r="AQ18" s="20"/>
      <c r="AR18" s="20"/>
      <c r="AS18" s="20"/>
      <c r="AT18" s="20"/>
      <c r="AU18" s="20"/>
      <c r="AV18" s="20"/>
      <c r="AW18" s="20"/>
      <c r="AX18" s="20"/>
      <c r="AY18" s="20"/>
      <c r="AZ18" s="20"/>
      <c r="BA18" s="20"/>
      <c r="BB18" s="20"/>
      <c r="BC18" s="20"/>
      <c r="BD18" s="20"/>
      <c r="BE18" s="20"/>
      <c r="BF18" s="20"/>
      <c r="BG18" s="20"/>
    </row>
    <row r="19" spans="1:59" s="28" customFormat="1" ht="15.75" thickBot="1" x14ac:dyDescent="0.3">
      <c r="A19" s="53" t="s">
        <v>7</v>
      </c>
      <c r="B19" s="61">
        <f>B17/B18</f>
        <v>0.42315939957112225</v>
      </c>
      <c r="C19" s="61">
        <f t="shared" ref="C19" si="13">C17/C18</f>
        <v>0.42315939957112225</v>
      </c>
      <c r="D19" s="163">
        <f>D17/D18</f>
        <v>0.37947932618683</v>
      </c>
      <c r="E19" s="121">
        <f t="shared" ref="E19" si="14">E17/E18</f>
        <v>0.46985446985446988</v>
      </c>
      <c r="F19" s="61">
        <f>F17/F18</f>
        <v>0.3538431295459013</v>
      </c>
      <c r="G19" s="61">
        <f t="shared" ref="G19:I19" si="15">G17/G18</f>
        <v>0.42708333333333331</v>
      </c>
      <c r="H19" s="61">
        <f>H17/H18</f>
        <v>0.32492459555799286</v>
      </c>
      <c r="I19" s="61">
        <f t="shared" si="15"/>
        <v>0.35579196217494091</v>
      </c>
      <c r="J19" s="61">
        <f>J17/J18</f>
        <v>0.29820971867007673</v>
      </c>
      <c r="K19" s="164">
        <f t="shared" ref="K19:AK19" si="16">K17/K18</f>
        <v>0.29820971867007673</v>
      </c>
      <c r="L19" s="163">
        <f>L17/L18</f>
        <v>0.40943563522984733</v>
      </c>
      <c r="M19" s="121">
        <f t="shared" si="16"/>
        <v>0.4285507980182266</v>
      </c>
      <c r="N19" s="61">
        <f>N17/N18</f>
        <v>0.40317098898844766</v>
      </c>
      <c r="O19" s="61">
        <f t="shared" si="16"/>
        <v>0.38885939055018498</v>
      </c>
      <c r="P19" s="61">
        <f>P17/P18</f>
        <v>0.41055172948336499</v>
      </c>
      <c r="Q19" s="61">
        <f t="shared" si="16"/>
        <v>0.40146186338979561</v>
      </c>
      <c r="R19" s="61">
        <f>R17/R18</f>
        <v>0.42066007796364357</v>
      </c>
      <c r="S19" s="164">
        <f>S17/S18</f>
        <v>0.42066007796364357</v>
      </c>
      <c r="T19" s="61">
        <f t="shared" si="16"/>
        <v>0.40728523442354908</v>
      </c>
      <c r="U19" s="61">
        <f t="shared" si="16"/>
        <v>0.40991218323134576</v>
      </c>
      <c r="V19" s="61">
        <f t="shared" si="16"/>
        <v>0.40635701827076748</v>
      </c>
      <c r="W19" s="61">
        <f t="shared" si="16"/>
        <v>0.37727034228964185</v>
      </c>
      <c r="X19" s="61">
        <f t="shared" si="16"/>
        <v>0.42254663704251416</v>
      </c>
      <c r="Y19" s="61">
        <f t="shared" si="16"/>
        <v>0.41302426482118693</v>
      </c>
      <c r="Z19" s="61">
        <f t="shared" si="16"/>
        <v>0.43307556392729796</v>
      </c>
      <c r="AA19" s="61">
        <f t="shared" si="16"/>
        <v>0.43307556392729796</v>
      </c>
      <c r="AB19" s="186">
        <f t="shared" si="16"/>
        <v>0.40900710081826885</v>
      </c>
      <c r="AC19" s="61">
        <f t="shared" si="16"/>
        <v>0.43998702610172519</v>
      </c>
      <c r="AD19" s="61">
        <f t="shared" si="16"/>
        <v>0.39884541048359079</v>
      </c>
      <c r="AE19" s="61">
        <f t="shared" si="16"/>
        <v>0.37186339525450857</v>
      </c>
      <c r="AF19" s="61">
        <f t="shared" si="16"/>
        <v>0.41333405415702079</v>
      </c>
      <c r="AG19" s="61">
        <f t="shared" si="16"/>
        <v>0.39400961349473546</v>
      </c>
      <c r="AH19" s="61">
        <f t="shared" si="16"/>
        <v>0.43569045792552924</v>
      </c>
      <c r="AI19" s="164">
        <f t="shared" si="16"/>
        <v>0.43569045792552924</v>
      </c>
      <c r="AJ19" s="61">
        <f t="shared" si="16"/>
        <v>0.42071979986532515</v>
      </c>
      <c r="AK19" s="61">
        <f t="shared" si="16"/>
        <v>0.35584219751730284</v>
      </c>
      <c r="AL19" s="55"/>
      <c r="AM19" s="55"/>
      <c r="AN19" s="55"/>
      <c r="AO19" s="55"/>
      <c r="AP19" s="55"/>
      <c r="AQ19" s="55"/>
      <c r="AR19" s="55"/>
      <c r="AS19" s="55"/>
      <c r="AT19" s="55"/>
      <c r="AU19" s="55"/>
      <c r="AV19" s="55"/>
      <c r="AW19" s="55"/>
      <c r="AX19" s="55"/>
      <c r="AY19" s="55"/>
      <c r="AZ19" s="55"/>
      <c r="BA19" s="55"/>
      <c r="BB19" s="55"/>
      <c r="BC19" s="55"/>
      <c r="BD19" s="55"/>
      <c r="BE19" s="55"/>
      <c r="BF19" s="55"/>
      <c r="BG19" s="55"/>
    </row>
    <row r="20" spans="1:59" x14ac:dyDescent="0.25">
      <c r="D20" s="228"/>
      <c r="F20" s="159"/>
      <c r="H20" s="159"/>
      <c r="L20" s="145"/>
      <c r="M20" s="22"/>
      <c r="N20" s="159"/>
      <c r="O20" s="159"/>
      <c r="P20" s="159"/>
      <c r="Q20" s="159"/>
      <c r="R20" s="159"/>
      <c r="S20" s="160"/>
      <c r="T20" s="8"/>
      <c r="U20" s="8"/>
      <c r="V20" s="8"/>
      <c r="W20" s="8"/>
      <c r="X20" s="8"/>
      <c r="Y20" s="8"/>
      <c r="Z20" s="8"/>
      <c r="AA20" s="8"/>
      <c r="AB20" s="228"/>
      <c r="AC20" s="159"/>
      <c r="AD20" s="159"/>
      <c r="AE20" s="159"/>
      <c r="AF20" s="159"/>
      <c r="AG20" s="159"/>
      <c r="AH20" s="159"/>
      <c r="AI20" s="160"/>
      <c r="AJ20" s="8"/>
      <c r="AL20" s="20"/>
      <c r="AM20" s="20"/>
      <c r="AN20" s="20"/>
      <c r="AO20" s="20"/>
      <c r="AP20" s="20"/>
      <c r="AQ20" s="20"/>
      <c r="AR20" s="20"/>
      <c r="AS20" s="20"/>
      <c r="AT20" s="20"/>
      <c r="AU20" s="20"/>
      <c r="AV20" s="20"/>
      <c r="AW20" s="20"/>
      <c r="AX20" s="20"/>
      <c r="AY20" s="20"/>
      <c r="AZ20" s="20"/>
      <c r="BA20" s="20"/>
      <c r="BB20" s="20"/>
      <c r="BC20" s="20"/>
      <c r="BD20" s="20"/>
      <c r="BE20" s="20"/>
      <c r="BF20" s="20"/>
      <c r="BG20" s="20"/>
    </row>
    <row r="21" spans="1:59" ht="15" customHeight="1" x14ac:dyDescent="0.25">
      <c r="A21" s="62" t="s">
        <v>40</v>
      </c>
      <c r="B21" s="119">
        <f>C21</f>
        <v>1081</v>
      </c>
      <c r="C21" s="3">
        <v>1081</v>
      </c>
      <c r="D21" s="161">
        <f>K21+I21+G21+E21</f>
        <v>3987</v>
      </c>
      <c r="E21" s="3">
        <v>1062</v>
      </c>
      <c r="F21" s="3">
        <f>G21+I21+K21</f>
        <v>2925</v>
      </c>
      <c r="G21" s="3">
        <v>1019</v>
      </c>
      <c r="H21" s="3">
        <f>I21+K21</f>
        <v>1906</v>
      </c>
      <c r="I21" s="62">
        <v>968</v>
      </c>
      <c r="J21" s="119">
        <f>K21</f>
        <v>938</v>
      </c>
      <c r="K21" s="3">
        <v>938</v>
      </c>
      <c r="L21" s="161">
        <f>S21+Q21+O21+M21</f>
        <v>3439.1798141099853</v>
      </c>
      <c r="M21" s="3">
        <v>925.775245509976</v>
      </c>
      <c r="N21" s="3">
        <f>S21+Q21+O21</f>
        <v>2513.404568600009</v>
      </c>
      <c r="O21" s="3">
        <v>871.06052092000698</v>
      </c>
      <c r="P21" s="3">
        <f>Q21+S21</f>
        <v>1642.3440476800019</v>
      </c>
      <c r="Q21" s="3">
        <v>842.01406414000098</v>
      </c>
      <c r="R21" s="3">
        <f>S21</f>
        <v>800.32998354000097</v>
      </c>
      <c r="S21" s="148">
        <v>800.32998354000097</v>
      </c>
      <c r="T21" s="3">
        <f>AA21+Y21+W21+U21</f>
        <v>3161.6730513899993</v>
      </c>
      <c r="U21" s="3">
        <v>818.47981789000005</v>
      </c>
      <c r="V21" s="3">
        <f>AA21+Y21+W21</f>
        <v>2343.1932334999992</v>
      </c>
      <c r="W21" s="3">
        <v>820.63921234999896</v>
      </c>
      <c r="X21" s="3">
        <f>AA21+Y21</f>
        <v>1522.5540211500002</v>
      </c>
      <c r="Y21" s="3">
        <v>783.80171598000004</v>
      </c>
      <c r="Z21" s="3">
        <f>AA21</f>
        <v>738.75230517</v>
      </c>
      <c r="AA21" s="3">
        <v>738.75230517</v>
      </c>
      <c r="AB21" s="147">
        <f>AI21+AG21+AE21+AC21</f>
        <v>2871.4198878300012</v>
      </c>
      <c r="AC21" s="3">
        <v>733.747940069999</v>
      </c>
      <c r="AD21" s="3">
        <f>AI21+AG21+AE21</f>
        <v>2137.6719477600022</v>
      </c>
      <c r="AE21" s="3">
        <v>728.32672817000105</v>
      </c>
      <c r="AF21" s="3">
        <f>AI21+AG21</f>
        <v>1409.3452195900011</v>
      </c>
      <c r="AG21" s="3">
        <v>711.86745678000204</v>
      </c>
      <c r="AH21" s="3">
        <f>AI21</f>
        <v>697.47776280999904</v>
      </c>
      <c r="AI21" s="148">
        <v>697.47776280999904</v>
      </c>
      <c r="AJ21" s="3">
        <v>2592.8461848699999</v>
      </c>
      <c r="AK21" s="3">
        <v>677.39410882000004</v>
      </c>
      <c r="AL21" s="20"/>
      <c r="AM21" s="20"/>
      <c r="AN21" s="20"/>
      <c r="AO21" s="20"/>
      <c r="AP21" s="20"/>
      <c r="AQ21" s="20"/>
      <c r="AR21" s="20"/>
      <c r="AS21" s="20"/>
      <c r="AT21" s="20"/>
      <c r="AU21" s="20"/>
      <c r="AV21" s="20"/>
      <c r="AW21" s="20"/>
      <c r="AX21" s="20"/>
      <c r="AY21" s="20"/>
      <c r="AZ21" s="20"/>
      <c r="BA21" s="20"/>
      <c r="BB21" s="20"/>
      <c r="BC21" s="20"/>
      <c r="BD21" s="20"/>
      <c r="BE21" s="20"/>
      <c r="BF21" s="20"/>
      <c r="BG21" s="20"/>
    </row>
    <row r="22" spans="1:59" x14ac:dyDescent="0.25">
      <c r="A22" s="62"/>
      <c r="D22" s="156"/>
      <c r="E22" s="62"/>
      <c r="F22" s="13"/>
      <c r="G22" s="62"/>
      <c r="H22" s="13"/>
      <c r="I22" s="62"/>
      <c r="L22" s="145"/>
      <c r="M22" s="22"/>
      <c r="N22" s="13"/>
      <c r="O22" s="13"/>
      <c r="P22" s="13"/>
      <c r="Q22" s="13"/>
      <c r="R22" s="13"/>
      <c r="S22" s="146"/>
      <c r="U22" s="16"/>
      <c r="AB22" s="156"/>
      <c r="AC22" s="13"/>
      <c r="AD22" s="13"/>
      <c r="AE22" s="13"/>
      <c r="AF22" s="13"/>
      <c r="AG22" s="13"/>
      <c r="AH22" s="13"/>
      <c r="AI22" s="146"/>
      <c r="AL22" s="20"/>
      <c r="AM22" s="20"/>
      <c r="AN22" s="20"/>
      <c r="AO22" s="20"/>
      <c r="AP22" s="20"/>
      <c r="AQ22" s="20"/>
      <c r="AR22" s="20"/>
      <c r="AS22" s="20"/>
      <c r="AT22" s="20"/>
      <c r="AU22" s="20"/>
      <c r="AV22" s="20"/>
      <c r="AW22" s="20"/>
      <c r="AX22" s="20"/>
      <c r="AY22" s="20"/>
      <c r="AZ22" s="20"/>
      <c r="BA22" s="20"/>
      <c r="BB22" s="20"/>
      <c r="BC22" s="20"/>
      <c r="BD22" s="20"/>
      <c r="BE22" s="20"/>
      <c r="BF22" s="20"/>
      <c r="BG22" s="20"/>
    </row>
    <row r="23" spans="1:59" x14ac:dyDescent="0.25">
      <c r="A23" s="62" t="s">
        <v>41</v>
      </c>
      <c r="B23" s="3">
        <f>C23</f>
        <v>278639</v>
      </c>
      <c r="C23" s="3">
        <v>278639</v>
      </c>
      <c r="D23" s="147">
        <f>E23</f>
        <v>255895</v>
      </c>
      <c r="E23" s="3">
        <v>255895</v>
      </c>
      <c r="F23" s="3">
        <f>G23</f>
        <v>251604</v>
      </c>
      <c r="G23" s="3">
        <v>251604</v>
      </c>
      <c r="H23" s="3">
        <f>I23</f>
        <v>246462</v>
      </c>
      <c r="I23" s="3">
        <v>246462</v>
      </c>
      <c r="J23" s="3">
        <f>K23</f>
        <v>241926</v>
      </c>
      <c r="K23" s="3">
        <v>241926</v>
      </c>
      <c r="L23" s="147">
        <f>M23</f>
        <v>234061</v>
      </c>
      <c r="M23" s="3">
        <v>234061</v>
      </c>
      <c r="N23" s="3">
        <v>226023</v>
      </c>
      <c r="O23" s="3">
        <f>N23</f>
        <v>226023</v>
      </c>
      <c r="P23" s="3">
        <v>223954</v>
      </c>
      <c r="Q23" s="3">
        <f>P23</f>
        <v>223954</v>
      </c>
      <c r="R23" s="3">
        <v>217370</v>
      </c>
      <c r="S23" s="148">
        <f>R23</f>
        <v>217370</v>
      </c>
      <c r="T23" s="3">
        <v>216618</v>
      </c>
      <c r="U23" s="3">
        <f>T23</f>
        <v>216618</v>
      </c>
      <c r="V23" s="3">
        <v>215309</v>
      </c>
      <c r="W23" s="3">
        <f>V23</f>
        <v>215309</v>
      </c>
      <c r="X23" s="3">
        <v>212879</v>
      </c>
      <c r="Y23" s="3">
        <f>X23</f>
        <v>212879</v>
      </c>
      <c r="Z23" s="3">
        <v>200182</v>
      </c>
      <c r="AA23" s="3">
        <f>Z23</f>
        <v>200182</v>
      </c>
      <c r="AB23" s="147">
        <v>193408</v>
      </c>
      <c r="AC23" s="3">
        <f>AB23</f>
        <v>193408</v>
      </c>
      <c r="AD23" s="3">
        <v>193219</v>
      </c>
      <c r="AE23" s="3">
        <f>AD23</f>
        <v>193219</v>
      </c>
      <c r="AF23" s="3">
        <v>196763</v>
      </c>
      <c r="AG23" s="3">
        <f>AF23</f>
        <v>196763</v>
      </c>
      <c r="AH23" s="3">
        <v>194763</v>
      </c>
      <c r="AI23" s="148">
        <f>AH23</f>
        <v>194763</v>
      </c>
      <c r="AJ23" s="3">
        <v>192049</v>
      </c>
      <c r="AK23" s="3">
        <f>AJ23</f>
        <v>192049</v>
      </c>
      <c r="AL23" s="3"/>
      <c r="AM23" s="3"/>
      <c r="AN23" s="3"/>
      <c r="AO23" s="3"/>
      <c r="AP23" s="20"/>
      <c r="AQ23" s="20"/>
      <c r="AR23" s="20"/>
      <c r="AS23" s="20"/>
      <c r="AT23" s="20"/>
      <c r="AU23" s="20"/>
      <c r="AV23" s="20"/>
      <c r="AW23" s="20"/>
      <c r="AX23" s="20"/>
      <c r="AY23" s="20"/>
      <c r="AZ23" s="20"/>
      <c r="BA23" s="20"/>
      <c r="BB23" s="20"/>
      <c r="BC23" s="20"/>
      <c r="BD23" s="20"/>
      <c r="BE23" s="20"/>
      <c r="BF23" s="20"/>
      <c r="BG23" s="20"/>
    </row>
    <row r="24" spans="1:59" x14ac:dyDescent="0.25">
      <c r="A24" s="62" t="s">
        <v>42</v>
      </c>
      <c r="B24" s="3">
        <f>C24</f>
        <v>264959</v>
      </c>
      <c r="C24" s="3">
        <v>264959</v>
      </c>
      <c r="D24" s="147">
        <v>247923</v>
      </c>
      <c r="E24" s="3">
        <v>256488</v>
      </c>
      <c r="F24" s="3">
        <v>244865</v>
      </c>
      <c r="G24" s="3">
        <v>251291</v>
      </c>
      <c r="H24" s="3">
        <v>241421</v>
      </c>
      <c r="I24" s="3">
        <v>245009</v>
      </c>
      <c r="J24" s="3">
        <f>K24</f>
        <v>237959</v>
      </c>
      <c r="K24" s="3">
        <v>237959</v>
      </c>
      <c r="L24" s="147">
        <v>223838</v>
      </c>
      <c r="M24" s="3">
        <v>231062</v>
      </c>
      <c r="N24" s="3">
        <v>221168</v>
      </c>
      <c r="O24" s="3">
        <v>225472</v>
      </c>
      <c r="P24" s="3">
        <v>219106</v>
      </c>
      <c r="Q24" s="3">
        <v>221838</v>
      </c>
      <c r="R24" s="3">
        <v>215940</v>
      </c>
      <c r="S24" s="148">
        <v>215940</v>
      </c>
      <c r="T24" s="3">
        <v>207562</v>
      </c>
      <c r="U24" s="63">
        <v>217202</v>
      </c>
      <c r="V24" s="3">
        <v>204481</v>
      </c>
      <c r="W24" s="3">
        <v>211111</v>
      </c>
      <c r="X24" s="3">
        <v>201892</v>
      </c>
      <c r="Y24" s="3">
        <v>207389</v>
      </c>
      <c r="Z24" s="3">
        <v>195967</v>
      </c>
      <c r="AA24" s="3">
        <v>195967</v>
      </c>
      <c r="AB24" s="147">
        <v>194264</v>
      </c>
      <c r="AC24" s="3">
        <v>194963</v>
      </c>
      <c r="AD24" s="3">
        <v>193879</v>
      </c>
      <c r="AE24" s="3">
        <v>195489</v>
      </c>
      <c r="AF24" s="3">
        <v>193372</v>
      </c>
      <c r="AG24" s="3">
        <v>192792</v>
      </c>
      <c r="AH24" s="3">
        <f>AI24</f>
        <v>194300</v>
      </c>
      <c r="AI24" s="148">
        <v>194300</v>
      </c>
      <c r="AJ24" s="3">
        <v>182768</v>
      </c>
      <c r="AK24" s="3">
        <v>192315</v>
      </c>
      <c r="AL24" s="3"/>
      <c r="AM24" s="3"/>
      <c r="AN24" s="3"/>
      <c r="AO24" s="3"/>
      <c r="AP24" s="20"/>
      <c r="AQ24" s="20"/>
      <c r="AR24" s="20"/>
      <c r="AS24" s="20"/>
      <c r="AT24" s="20"/>
      <c r="AU24" s="20"/>
      <c r="AV24" s="20"/>
      <c r="AW24" s="20"/>
      <c r="AX24" s="20"/>
      <c r="AY24" s="20"/>
      <c r="AZ24" s="20"/>
      <c r="BA24" s="20"/>
      <c r="BB24" s="20"/>
      <c r="BC24" s="20"/>
      <c r="BD24" s="20"/>
      <c r="BE24" s="20"/>
      <c r="BF24" s="20"/>
      <c r="BG24" s="20"/>
    </row>
    <row r="25" spans="1:59" x14ac:dyDescent="0.25">
      <c r="A25" s="62"/>
      <c r="D25" s="156"/>
      <c r="E25" s="62"/>
      <c r="F25" s="13"/>
      <c r="G25" s="62"/>
      <c r="H25" s="13"/>
      <c r="I25" s="3"/>
      <c r="L25" s="145"/>
      <c r="M25" s="22"/>
      <c r="N25" s="13"/>
      <c r="O25" s="13"/>
      <c r="P25" s="13"/>
      <c r="Q25" s="13"/>
      <c r="R25" s="13"/>
      <c r="S25" s="146"/>
      <c r="U25" s="16"/>
      <c r="AB25" s="156"/>
      <c r="AC25" s="13"/>
      <c r="AD25" s="13"/>
      <c r="AE25" s="13"/>
      <c r="AF25" s="13"/>
      <c r="AG25" s="13"/>
      <c r="AH25" s="13"/>
      <c r="AI25" s="146"/>
      <c r="AL25" s="20"/>
      <c r="AM25" s="20"/>
      <c r="AN25" s="20"/>
      <c r="AO25" s="20"/>
      <c r="AP25" s="20"/>
      <c r="AQ25" s="20"/>
      <c r="AR25" s="20"/>
      <c r="AS25" s="20"/>
      <c r="AT25" s="20"/>
      <c r="AU25" s="20"/>
      <c r="AV25" s="20"/>
      <c r="AW25" s="20"/>
      <c r="AX25" s="20"/>
      <c r="AY25" s="20"/>
      <c r="AZ25" s="20"/>
      <c r="BA25" s="20"/>
      <c r="BB25" s="20"/>
      <c r="BC25" s="20"/>
      <c r="BD25" s="20"/>
      <c r="BE25" s="20"/>
      <c r="BF25" s="20"/>
      <c r="BG25" s="20"/>
    </row>
    <row r="26" spans="1:59" ht="15.75" thickBot="1" x14ac:dyDescent="0.3">
      <c r="A26" s="64" t="s">
        <v>38</v>
      </c>
      <c r="B26" s="67">
        <f>(B21/91*365)/B24</f>
        <v>1.6364339844576411E-2</v>
      </c>
      <c r="C26" s="67">
        <f>(C21/91*365)/C24</f>
        <v>1.6364339844576411E-2</v>
      </c>
      <c r="D26" s="165">
        <f>(D21/365*365)/D24</f>
        <v>1.6081605982502634E-2</v>
      </c>
      <c r="E26" s="67">
        <f>(E21/92*365)/E24</f>
        <v>1.6427160589257164E-2</v>
      </c>
      <c r="F26" s="66">
        <f>(F21/273*365)/F24</f>
        <v>1.5970899416879854E-2</v>
      </c>
      <c r="G26" s="67">
        <f>(G21/92*365)/G24</f>
        <v>1.6088008480727261E-2</v>
      </c>
      <c r="H26" s="66">
        <f>(H21/181*365)/H24</f>
        <v>1.5920699360126064E-2</v>
      </c>
      <c r="I26" s="67">
        <f>(I21/91*365)/I24</f>
        <v>1.5846917307679974E-2</v>
      </c>
      <c r="J26" s="67">
        <f>(J21/90*365)/J24</f>
        <v>1.5986414092810573E-2</v>
      </c>
      <c r="K26" s="166">
        <f>(K21/90*365)/K24</f>
        <v>1.5986414092810573E-2</v>
      </c>
      <c r="L26" s="165">
        <f>(L21/365*365)/L24</f>
        <v>1.5364593206291985E-2</v>
      </c>
      <c r="M26" s="67">
        <f>(M21/92*365)/M24</f>
        <v>1.5895788397991675E-2</v>
      </c>
      <c r="N26" s="66">
        <f>(N21/273*365)/N24</f>
        <v>1.5193937195290779E-2</v>
      </c>
      <c r="O26" s="67">
        <f>(O21/92*365)/O24</f>
        <v>1.53271268106848E-2</v>
      </c>
      <c r="P26" s="66">
        <f>(P21/181*365)/P24</f>
        <v>1.5115557161469784E-2</v>
      </c>
      <c r="Q26" s="67">
        <f>(Q21/91*365)/Q24</f>
        <v>1.5224213878432643E-2</v>
      </c>
      <c r="R26" s="67">
        <f>(R21/90*365)/R24</f>
        <v>1.5030947073369164E-2</v>
      </c>
      <c r="S26" s="166">
        <f>(S21/90*365)/S24</f>
        <v>1.5030947073369164E-2</v>
      </c>
      <c r="T26" s="66">
        <f>(T21/365*365)/T24</f>
        <v>1.5232427185082045E-2</v>
      </c>
      <c r="U26" s="66">
        <f>(U21/92*365)/U24</f>
        <v>1.4950275376290173E-2</v>
      </c>
      <c r="V26" s="66">
        <f>(V21/273*365)/V24</f>
        <v>1.5320938229293193E-2</v>
      </c>
      <c r="W26" s="67">
        <f>(W21/92*365)/W24</f>
        <v>1.5422203841032609E-2</v>
      </c>
      <c r="X26" s="66">
        <f>(X21/181*365)/X24</f>
        <v>1.5207852437481481E-2</v>
      </c>
      <c r="Y26" s="67">
        <f>(Y21/91*365)/Y24</f>
        <v>1.5159049272575257E-2</v>
      </c>
      <c r="Z26" s="67">
        <f>(Z21/90*365)/Z24</f>
        <v>1.5288548660803435E-2</v>
      </c>
      <c r="AA26" s="67">
        <f>(AA21/90*365)/AA24</f>
        <v>1.5288548660803435E-2</v>
      </c>
      <c r="AB26" s="190">
        <f>(AB21/366*366)/AB24</f>
        <v>1.4781019065961791E-2</v>
      </c>
      <c r="AC26" s="66">
        <f>(AC21/92*366)/AC24</f>
        <v>1.4972280474267225E-2</v>
      </c>
      <c r="AD26" s="66">
        <f>(AD21/274*366)/AD24</f>
        <v>1.4727899421656754E-2</v>
      </c>
      <c r="AE26" s="67">
        <f>(AE21/92*366)/AE24</f>
        <v>1.4821671413415477E-2</v>
      </c>
      <c r="AF26" s="66">
        <f>(AF21/182*366)/AF24</f>
        <v>1.4656608760758472E-2</v>
      </c>
      <c r="AG26" s="67">
        <f>(AG21/91*366)/AG24</f>
        <v>1.4850799129271744E-2</v>
      </c>
      <c r="AH26" s="67">
        <f>(AH21/91*366)/AH24</f>
        <v>1.4437674898817374E-2</v>
      </c>
      <c r="AI26" s="166">
        <f>(AI21/91*366)/AI24</f>
        <v>1.4437674898817374E-2</v>
      </c>
      <c r="AJ26" s="66">
        <f>(AJ21/365*365)/AJ24</f>
        <v>1.4186543513470628E-2</v>
      </c>
      <c r="AK26" s="66">
        <f>(AK21/92*365)/AK24</f>
        <v>1.3974403956783992E-2</v>
      </c>
      <c r="AL26" s="20"/>
      <c r="AM26" s="20"/>
      <c r="AN26" s="20"/>
      <c r="AO26" s="20"/>
      <c r="AP26" s="20"/>
      <c r="AQ26" s="20"/>
      <c r="AR26" s="20"/>
      <c r="AS26" s="20"/>
      <c r="AT26" s="20"/>
      <c r="AU26" s="20"/>
      <c r="AV26" s="20"/>
      <c r="AW26" s="20"/>
      <c r="AX26" s="20"/>
      <c r="AY26" s="20"/>
      <c r="AZ26" s="20"/>
      <c r="BA26" s="20"/>
      <c r="BB26" s="20"/>
      <c r="BC26" s="20"/>
      <c r="BD26" s="20"/>
      <c r="BE26" s="20"/>
      <c r="BF26" s="20"/>
      <c r="BG26" s="20"/>
    </row>
    <row r="27" spans="1:59" s="45" customFormat="1" x14ac:dyDescent="0.25">
      <c r="D27" s="229"/>
      <c r="F27" s="168"/>
      <c r="H27" s="168"/>
      <c r="L27" s="167"/>
      <c r="M27" s="78"/>
      <c r="N27" s="168"/>
      <c r="O27" s="168"/>
      <c r="P27" s="168"/>
      <c r="Q27" s="168"/>
      <c r="R27" s="168"/>
      <c r="S27" s="169"/>
      <c r="T27" s="115"/>
      <c r="U27" s="115"/>
      <c r="V27" s="115"/>
      <c r="W27" s="115"/>
      <c r="X27" s="115"/>
      <c r="Y27" s="115"/>
      <c r="Z27" s="115"/>
      <c r="AA27" s="115"/>
      <c r="AB27" s="229"/>
      <c r="AC27" s="168"/>
      <c r="AD27" s="168"/>
      <c r="AE27" s="168"/>
      <c r="AF27" s="168"/>
      <c r="AG27" s="168"/>
      <c r="AH27" s="168"/>
      <c r="AI27" s="169"/>
      <c r="AJ27" s="115"/>
    </row>
    <row r="28" spans="1:59" x14ac:dyDescent="0.25">
      <c r="A28" s="20" t="s">
        <v>92</v>
      </c>
      <c r="B28" s="3">
        <f>C28</f>
        <v>798.98438756000019</v>
      </c>
      <c r="C28" s="3">
        <v>798.98438756000019</v>
      </c>
      <c r="D28" s="147">
        <f>E28+G28+I28+K28</f>
        <v>2895.69324228</v>
      </c>
      <c r="E28" s="3">
        <v>784.86741915000016</v>
      </c>
      <c r="F28" s="3">
        <f>K28+I28+G28</f>
        <v>2110.8258231299997</v>
      </c>
      <c r="G28" s="3">
        <v>748.80045958999972</v>
      </c>
      <c r="H28" s="3">
        <f>K28+I28</f>
        <v>1362.0253635399999</v>
      </c>
      <c r="I28" s="3">
        <v>699.46656106000012</v>
      </c>
      <c r="J28" s="3">
        <f>K28</f>
        <v>662.55880247999983</v>
      </c>
      <c r="K28" s="3">
        <v>662.55880247999983</v>
      </c>
      <c r="L28" s="147">
        <f>M28+O28+Q28+S28</f>
        <v>2307.48231059</v>
      </c>
      <c r="M28" s="3">
        <v>636.91967253999997</v>
      </c>
      <c r="N28" s="3">
        <v>1670.5626380500003</v>
      </c>
      <c r="O28" s="3">
        <v>586.83123940000019</v>
      </c>
      <c r="P28" s="3">
        <v>1083.7313986499998</v>
      </c>
      <c r="Q28" s="3">
        <v>566.59916804</v>
      </c>
      <c r="R28" s="3">
        <v>517.13223060999985</v>
      </c>
      <c r="S28" s="148">
        <v>517.13223060999985</v>
      </c>
      <c r="T28" s="3">
        <v>2060.63209908</v>
      </c>
      <c r="U28" s="3">
        <v>516.66935782999997</v>
      </c>
      <c r="V28" s="3">
        <v>1543.9627412499999</v>
      </c>
      <c r="W28" s="3">
        <v>511.71918703999995</v>
      </c>
      <c r="X28" s="3">
        <v>1032.24355421</v>
      </c>
      <c r="Y28" s="3">
        <v>515.26890645000003</v>
      </c>
      <c r="Z28" s="3">
        <v>516.97464776000004</v>
      </c>
      <c r="AA28" s="3">
        <v>516.97464776000004</v>
      </c>
      <c r="AB28" s="147">
        <v>1950.2966318199999</v>
      </c>
      <c r="AC28" s="3">
        <v>498.15941420000007</v>
      </c>
      <c r="AD28" s="3">
        <v>1452.1372176199998</v>
      </c>
      <c r="AE28" s="3">
        <v>484.57691937000004</v>
      </c>
      <c r="AF28" s="3">
        <v>967.56029824999996</v>
      </c>
      <c r="AG28" s="3">
        <v>483.22658710999997</v>
      </c>
      <c r="AH28" s="3">
        <v>484.33371113999999</v>
      </c>
      <c r="AI28" s="148">
        <v>484.33371113999999</v>
      </c>
      <c r="AJ28" s="3">
        <v>1966.8775335200003</v>
      </c>
      <c r="AK28" s="3">
        <v>481.44639139999998</v>
      </c>
      <c r="AL28" s="20"/>
      <c r="AM28" s="20"/>
      <c r="AN28" s="20"/>
      <c r="AO28" s="20"/>
      <c r="AP28" s="20"/>
      <c r="AQ28" s="20"/>
      <c r="AR28" s="20"/>
      <c r="AS28" s="20"/>
      <c r="AT28" s="20"/>
      <c r="AU28" s="20"/>
      <c r="AV28" s="20"/>
      <c r="AW28" s="20"/>
      <c r="AX28" s="20"/>
      <c r="AY28" s="20"/>
      <c r="AZ28" s="20"/>
      <c r="BA28" s="20"/>
      <c r="BB28" s="20"/>
      <c r="BC28" s="20"/>
      <c r="BD28" s="20"/>
      <c r="BE28" s="20"/>
      <c r="BF28" s="20"/>
      <c r="BG28" s="20"/>
    </row>
    <row r="29" spans="1:59" x14ac:dyDescent="0.25">
      <c r="A29" s="26" t="s">
        <v>84</v>
      </c>
      <c r="B29" s="4">
        <f>C29</f>
        <v>-242.64301694258415</v>
      </c>
      <c r="C29" s="4">
        <v>-242.64301694258415</v>
      </c>
      <c r="D29" s="154">
        <f>E29+G29+I29+K29</f>
        <v>-811.76845925548628</v>
      </c>
      <c r="E29" s="4">
        <v>-245.69008862280256</v>
      </c>
      <c r="F29" s="4">
        <f>K29+I29+G29</f>
        <v>-566.0783706326838</v>
      </c>
      <c r="G29" s="4">
        <v>-213.51956871313649</v>
      </c>
      <c r="H29" s="4">
        <f>K29+I29</f>
        <v>-352.55880191954725</v>
      </c>
      <c r="I29" s="4">
        <v>-187.99244743179995</v>
      </c>
      <c r="J29" s="4">
        <f>K29</f>
        <v>-164.56635448774733</v>
      </c>
      <c r="K29" s="4">
        <v>-164.56635448774733</v>
      </c>
      <c r="L29" s="154">
        <f>M29+O29+Q29+S29</f>
        <v>-499.79080036839741</v>
      </c>
      <c r="M29" s="4">
        <v>-146.53524042067843</v>
      </c>
      <c r="N29" s="4">
        <v>-353.25555994771895</v>
      </c>
      <c r="O29" s="4">
        <v>-127.68742144195529</v>
      </c>
      <c r="P29" s="4">
        <v>-225.56813850576364</v>
      </c>
      <c r="Q29" s="4">
        <v>-126.37471244050357</v>
      </c>
      <c r="R29" s="4">
        <v>-99.193426065260113</v>
      </c>
      <c r="S29" s="155">
        <v>-99.193426065260113</v>
      </c>
      <c r="T29" s="4">
        <v>-408.48391033649932</v>
      </c>
      <c r="U29" s="4">
        <v>-91.677295687046467</v>
      </c>
      <c r="V29" s="4">
        <v>-316.80661464945285</v>
      </c>
      <c r="W29" s="4">
        <v>-95.508093695665934</v>
      </c>
      <c r="X29" s="4">
        <v>-221.29852095378689</v>
      </c>
      <c r="Y29" s="4">
        <v>-105.03578755809167</v>
      </c>
      <c r="Z29" s="4">
        <v>-116.26273339569521</v>
      </c>
      <c r="AA29" s="4">
        <v>-116.26273339569521</v>
      </c>
      <c r="AB29" s="154">
        <v>-415.86562127348577</v>
      </c>
      <c r="AC29" s="4">
        <v>-109.08317915609081</v>
      </c>
      <c r="AD29" s="4">
        <v>-306.78244211739496</v>
      </c>
      <c r="AE29" s="4">
        <v>-100.40572535168327</v>
      </c>
      <c r="AF29" s="4">
        <v>-206.37671676571173</v>
      </c>
      <c r="AG29" s="4">
        <v>-98.041358941836037</v>
      </c>
      <c r="AH29" s="4">
        <v>-108.33535782387567</v>
      </c>
      <c r="AI29" s="155">
        <v>-108.33535782387567</v>
      </c>
      <c r="AJ29" s="4">
        <v>-517.34354500975144</v>
      </c>
      <c r="AK29" s="4">
        <v>-112.30705524800854</v>
      </c>
      <c r="AL29" s="20"/>
      <c r="AM29" s="20"/>
      <c r="AN29" s="20"/>
      <c r="AO29" s="20"/>
      <c r="AP29" s="20"/>
      <c r="AQ29" s="20"/>
      <c r="AR29" s="20"/>
      <c r="AS29" s="20"/>
      <c r="AT29" s="20"/>
      <c r="AU29" s="20"/>
      <c r="AV29" s="20"/>
      <c r="AW29" s="20"/>
      <c r="AX29" s="20"/>
      <c r="AY29" s="20"/>
      <c r="AZ29" s="20"/>
      <c r="BA29" s="20"/>
      <c r="BB29" s="20"/>
      <c r="BC29" s="20"/>
      <c r="BD29" s="20"/>
      <c r="BE29" s="20"/>
      <c r="BF29" s="20"/>
      <c r="BG29" s="20"/>
    </row>
    <row r="30" spans="1:59" x14ac:dyDescent="0.25">
      <c r="A30" s="20" t="s">
        <v>82</v>
      </c>
      <c r="B30" s="3">
        <f t="shared" ref="B30:C30" si="17">SUM(B28:B29)</f>
        <v>556.34137061741603</v>
      </c>
      <c r="C30" s="3">
        <f t="shared" si="17"/>
        <v>556.34137061741603</v>
      </c>
      <c r="D30" s="147">
        <f t="shared" ref="D30:H30" si="18">SUM(D28:D29)</f>
        <v>2083.924783024514</v>
      </c>
      <c r="E30" s="3">
        <f t="shared" si="18"/>
        <v>539.17733052719757</v>
      </c>
      <c r="F30" s="3">
        <f t="shared" si="18"/>
        <v>1544.7474524973159</v>
      </c>
      <c r="G30" s="3">
        <f t="shared" ref="G30:K30" si="19">SUM(G28:G29)</f>
        <v>535.28089087686317</v>
      </c>
      <c r="H30" s="3">
        <f t="shared" si="18"/>
        <v>1009.4665616204527</v>
      </c>
      <c r="I30" s="3">
        <f t="shared" si="19"/>
        <v>511.47411362820014</v>
      </c>
      <c r="J30" s="3">
        <f t="shared" si="19"/>
        <v>497.99244799225249</v>
      </c>
      <c r="K30" s="148">
        <f t="shared" si="19"/>
        <v>497.99244799225249</v>
      </c>
      <c r="L30" s="147">
        <f>SUM(L28:L29)</f>
        <v>1807.6915102216026</v>
      </c>
      <c r="M30" s="3">
        <f>SUM(M28:M29)</f>
        <v>490.38443211932156</v>
      </c>
      <c r="N30" s="3">
        <f>SUM(N28:N29)</f>
        <v>1317.3070781022814</v>
      </c>
      <c r="O30" s="3">
        <f t="shared" ref="O30:AK30" si="20">SUM(O28:O29)</f>
        <v>459.14381795804491</v>
      </c>
      <c r="P30" s="3">
        <f t="shared" si="20"/>
        <v>858.16326014423623</v>
      </c>
      <c r="Q30" s="3">
        <f t="shared" si="20"/>
        <v>440.22445559949642</v>
      </c>
      <c r="R30" s="3">
        <f t="shared" si="20"/>
        <v>417.93880454473975</v>
      </c>
      <c r="S30" s="148">
        <f t="shared" si="20"/>
        <v>417.93880454473975</v>
      </c>
      <c r="T30" s="3">
        <f t="shared" si="20"/>
        <v>1652.1481887435007</v>
      </c>
      <c r="U30" s="3">
        <f t="shared" si="20"/>
        <v>424.9920621429535</v>
      </c>
      <c r="V30" s="3">
        <f t="shared" si="20"/>
        <v>1227.1561266005469</v>
      </c>
      <c r="W30" s="3">
        <f t="shared" si="20"/>
        <v>416.21109334433402</v>
      </c>
      <c r="X30" s="3">
        <f t="shared" si="20"/>
        <v>810.94503325621304</v>
      </c>
      <c r="Y30" s="3">
        <f t="shared" si="20"/>
        <v>410.23311889190836</v>
      </c>
      <c r="Z30" s="3">
        <f t="shared" si="20"/>
        <v>400.71191436430485</v>
      </c>
      <c r="AA30" s="3">
        <f t="shared" si="20"/>
        <v>400.71191436430485</v>
      </c>
      <c r="AB30" s="147">
        <f t="shared" si="20"/>
        <v>1534.4310105465142</v>
      </c>
      <c r="AC30" s="3">
        <f t="shared" si="20"/>
        <v>389.07623504390926</v>
      </c>
      <c r="AD30" s="3">
        <f t="shared" si="20"/>
        <v>1145.3547755026048</v>
      </c>
      <c r="AE30" s="3">
        <f t="shared" si="20"/>
        <v>384.17119401831678</v>
      </c>
      <c r="AF30" s="3">
        <f t="shared" si="20"/>
        <v>761.1835814842882</v>
      </c>
      <c r="AG30" s="3">
        <f t="shared" si="20"/>
        <v>385.18522816816392</v>
      </c>
      <c r="AH30" s="3">
        <f t="shared" si="20"/>
        <v>375.99835331612434</v>
      </c>
      <c r="AI30" s="148">
        <f t="shared" si="20"/>
        <v>375.99835331612434</v>
      </c>
      <c r="AJ30" s="3">
        <f t="shared" si="20"/>
        <v>1449.5339885102489</v>
      </c>
      <c r="AK30" s="3">
        <f t="shared" si="20"/>
        <v>369.13933615199142</v>
      </c>
      <c r="AL30" s="20"/>
      <c r="AM30" s="20"/>
      <c r="AN30" s="20"/>
      <c r="AO30" s="20"/>
      <c r="AP30" s="20"/>
      <c r="AQ30" s="20"/>
      <c r="AR30" s="20"/>
      <c r="AS30" s="20"/>
      <c r="AT30" s="20"/>
      <c r="AU30" s="20"/>
      <c r="AV30" s="20"/>
      <c r="AW30" s="20"/>
      <c r="AX30" s="20"/>
      <c r="AY30" s="20"/>
      <c r="AZ30" s="20"/>
      <c r="BA30" s="20"/>
      <c r="BB30" s="20"/>
      <c r="BC30" s="20"/>
      <c r="BD30" s="20"/>
      <c r="BE30" s="20"/>
      <c r="BF30" s="20"/>
      <c r="BG30" s="20"/>
    </row>
    <row r="31" spans="1:59" x14ac:dyDescent="0.25">
      <c r="A31" s="20" t="s">
        <v>83</v>
      </c>
      <c r="B31" s="3">
        <f>C31</f>
        <v>76535.164855609997</v>
      </c>
      <c r="C31" s="3">
        <v>76535.164855609997</v>
      </c>
      <c r="D31" s="147">
        <v>74667.180185173318</v>
      </c>
      <c r="E31" s="3">
        <v>76164.743732113333</v>
      </c>
      <c r="F31" s="3">
        <v>74167.992336193318</v>
      </c>
      <c r="G31" s="3">
        <v>74607.147716993306</v>
      </c>
      <c r="H31" s="3">
        <v>73948.414645793338</v>
      </c>
      <c r="I31" s="3">
        <v>75025.381441076679</v>
      </c>
      <c r="J31" s="3">
        <f>K31</f>
        <v>72871.447850509998</v>
      </c>
      <c r="K31" s="3">
        <v>72871.447850509998</v>
      </c>
      <c r="L31" s="147">
        <v>65936.015153712491</v>
      </c>
      <c r="M31" s="3">
        <v>70228.91038904</v>
      </c>
      <c r="N31" s="3">
        <v>64505.050075269988</v>
      </c>
      <c r="O31" s="3">
        <v>67062.098568970003</v>
      </c>
      <c r="P31" s="3">
        <v>63226.525828420003</v>
      </c>
      <c r="Q31" s="3">
        <v>64598.227632016664</v>
      </c>
      <c r="R31" s="3">
        <v>61854.824024823334</v>
      </c>
      <c r="S31" s="148">
        <v>61854.824024823334</v>
      </c>
      <c r="T31" s="3">
        <v>60418.812206778326</v>
      </c>
      <c r="U31" s="3">
        <v>60745.624709759984</v>
      </c>
      <c r="V31" s="3">
        <v>60309.874705784445</v>
      </c>
      <c r="W31" s="3">
        <v>60362.39533283667</v>
      </c>
      <c r="X31" s="3">
        <v>60283.614392258329</v>
      </c>
      <c r="Y31" s="3">
        <v>60647.954492446661</v>
      </c>
      <c r="Z31" s="3">
        <v>59919.274292069997</v>
      </c>
      <c r="AA31" s="3">
        <v>59919.274292069997</v>
      </c>
      <c r="AB31" s="147">
        <v>56193.663237635003</v>
      </c>
      <c r="AC31" s="3">
        <v>56165.322509006677</v>
      </c>
      <c r="AD31" s="3">
        <v>56203.110147177773</v>
      </c>
      <c r="AE31" s="3">
        <v>55966.044742156671</v>
      </c>
      <c r="AF31" s="3">
        <v>56321.642849688331</v>
      </c>
      <c r="AG31" s="3">
        <v>56242.983494243323</v>
      </c>
      <c r="AH31" s="3">
        <v>56400.302205133339</v>
      </c>
      <c r="AI31" s="148">
        <v>56400.302205133339</v>
      </c>
      <c r="AJ31" s="3">
        <v>55595.03102388166</v>
      </c>
      <c r="AK31" s="3">
        <v>56699.13319482666</v>
      </c>
      <c r="AL31" s="20"/>
      <c r="AM31" s="20"/>
      <c r="AN31" s="20"/>
      <c r="AO31" s="20"/>
      <c r="AP31" s="20"/>
      <c r="AQ31" s="20"/>
      <c r="AR31" s="20"/>
      <c r="AS31" s="20"/>
      <c r="AT31" s="20"/>
      <c r="AU31" s="20"/>
      <c r="AV31" s="20"/>
      <c r="AW31" s="20"/>
      <c r="AX31" s="20"/>
      <c r="AY31" s="20"/>
      <c r="AZ31" s="20"/>
      <c r="BA31" s="20"/>
      <c r="BB31" s="20"/>
      <c r="BC31" s="20"/>
      <c r="BD31" s="20"/>
      <c r="BE31" s="20"/>
      <c r="BF31" s="20"/>
      <c r="BG31" s="20"/>
    </row>
    <row r="32" spans="1:59" ht="15.75" thickBot="1" x14ac:dyDescent="0.3">
      <c r="A32" s="56" t="s">
        <v>81</v>
      </c>
      <c r="B32" s="67">
        <f>(B30/91*365)/B31</f>
        <v>2.9156259454263832E-2</v>
      </c>
      <c r="C32" s="67">
        <f>(C30/91*365)/C31</f>
        <v>2.9156259454263832E-2</v>
      </c>
      <c r="D32" s="165">
        <f>(D30/365*365)/D31</f>
        <v>2.7909514968375886E-2</v>
      </c>
      <c r="E32" s="67">
        <f>(E30/92*365)/E31</f>
        <v>2.8085533382201312E-2</v>
      </c>
      <c r="F32" s="67">
        <f>(F30/273*365)/F31</f>
        <v>2.7846536228343825E-2</v>
      </c>
      <c r="G32" s="67">
        <f>(G30/92*365)/G31</f>
        <v>2.846468222996703E-2</v>
      </c>
      <c r="H32" s="67">
        <f>(H30/181*365)/H31</f>
        <v>2.7528171130688558E-2</v>
      </c>
      <c r="I32" s="67">
        <f>(I30/91*365)/I31</f>
        <v>2.734430681674405E-2</v>
      </c>
      <c r="J32" s="67">
        <f>(J30/90*365)/J31</f>
        <v>2.771505299610369E-2</v>
      </c>
      <c r="K32" s="166">
        <f>(K30/90*365)/K31</f>
        <v>2.771505299610369E-2</v>
      </c>
      <c r="L32" s="165">
        <f>(L30/365*365)/L31</f>
        <v>2.7415844072582258E-2</v>
      </c>
      <c r="M32" s="67">
        <f>(M30/92*365)/M31</f>
        <v>2.7702934888213324E-2</v>
      </c>
      <c r="N32" s="67">
        <f>(N30/273*365)/N31</f>
        <v>2.7303827158756396E-2</v>
      </c>
      <c r="O32" s="67">
        <f>(O30/92*365)/O31</f>
        <v>2.7162931516948891E-2</v>
      </c>
      <c r="P32" s="67">
        <f>(P30/181*365)/P31</f>
        <v>2.7370635948416742E-2</v>
      </c>
      <c r="Q32" s="67">
        <f>(Q30/91*365)/Q31</f>
        <v>2.7334116097374982E-2</v>
      </c>
      <c r="R32" s="67">
        <f>(R30/90*365)/R31</f>
        <v>2.7402455141953785E-2</v>
      </c>
      <c r="S32" s="166">
        <f>(S30/90*365)/S31</f>
        <v>2.7402455141953785E-2</v>
      </c>
      <c r="T32" s="67">
        <f>(T30/365*365)/T31</f>
        <v>2.734492997130036E-2</v>
      </c>
      <c r="U32" s="67">
        <f>(U30/92*365)/U31</f>
        <v>2.7756893106605878E-2</v>
      </c>
      <c r="V32" s="67">
        <f>(V30/273*365)/V31</f>
        <v>2.7204554050087936E-2</v>
      </c>
      <c r="W32" s="67">
        <f>(W30/92*365)/W31</f>
        <v>2.7355976571213587E-2</v>
      </c>
      <c r="X32" s="67">
        <f>(X30/181*365)/X31</f>
        <v>2.7127290904801999E-2</v>
      </c>
      <c r="Y32" s="67">
        <f>(Y30/91*365)/Y31</f>
        <v>2.7131014484983541E-2</v>
      </c>
      <c r="Z32" s="67">
        <f>(Z30/90*365)/Z31</f>
        <v>2.7121647411082434E-2</v>
      </c>
      <c r="AA32" s="67">
        <f>(AA30/90*365)/AA31</f>
        <v>2.7121647411082434E-2</v>
      </c>
      <c r="AB32" s="165">
        <f>(AB30/365*366)/AB31</f>
        <v>2.7380933053192957E-2</v>
      </c>
      <c r="AC32" s="67">
        <f>(AC30/92*366)/AC31</f>
        <v>2.7558762097462015E-2</v>
      </c>
      <c r="AD32" s="67">
        <f>(AD30/273*366)/AD31</f>
        <v>2.7321096183561568E-2</v>
      </c>
      <c r="AE32" s="67">
        <f>(AE30/92*366)/AE31</f>
        <v>2.7308222966594471E-2</v>
      </c>
      <c r="AF32" s="67">
        <f>(AF30/181*366)/AF31</f>
        <v>2.7328551187396365E-2</v>
      </c>
      <c r="AG32" s="67">
        <f>(AG30/91*366)/AG31</f>
        <v>2.7544885172059049E-2</v>
      </c>
      <c r="AH32" s="67">
        <f>(AH30/91*366)/AH31</f>
        <v>2.6812925715134543E-2</v>
      </c>
      <c r="AI32" s="166">
        <f>(AI30/91*366)/AI31</f>
        <v>2.6812925715134543E-2</v>
      </c>
      <c r="AJ32" s="67">
        <f>(AJ30/365*365)/AJ31</f>
        <v>2.6073085342601578E-2</v>
      </c>
      <c r="AK32" s="67">
        <f>(AK30/92*365)/AK31</f>
        <v>2.5829675161167465E-2</v>
      </c>
      <c r="AL32" s="20"/>
      <c r="AM32" s="20"/>
      <c r="AN32" s="20"/>
      <c r="AO32" s="20"/>
      <c r="AP32" s="20"/>
      <c r="AQ32" s="20"/>
      <c r="AR32" s="20"/>
      <c r="AS32" s="20"/>
      <c r="AT32" s="20"/>
      <c r="AU32" s="20"/>
      <c r="AV32" s="20"/>
      <c r="AW32" s="20"/>
      <c r="AX32" s="20"/>
      <c r="AY32" s="20"/>
      <c r="AZ32" s="20"/>
      <c r="BA32" s="20"/>
      <c r="BB32" s="20"/>
      <c r="BC32" s="20"/>
      <c r="BD32" s="20"/>
      <c r="BE32" s="20"/>
      <c r="BF32" s="20"/>
      <c r="BG32" s="20"/>
    </row>
    <row r="33" spans="1:59" x14ac:dyDescent="0.25">
      <c r="B33" s="3"/>
      <c r="C33" s="3"/>
      <c r="D33" s="147"/>
      <c r="F33" s="3"/>
      <c r="H33" s="3"/>
      <c r="J33" s="3"/>
      <c r="K33" s="3"/>
      <c r="L33" s="147"/>
      <c r="M33" s="3"/>
      <c r="N33" s="3"/>
      <c r="O33" s="3"/>
      <c r="P33" s="3"/>
      <c r="Q33" s="159"/>
      <c r="R33" s="159"/>
      <c r="S33" s="160"/>
      <c r="T33" s="116"/>
      <c r="U33" s="8"/>
      <c r="V33" s="8"/>
      <c r="W33" s="8"/>
      <c r="X33" s="8"/>
      <c r="Y33" s="8"/>
      <c r="Z33" s="8"/>
      <c r="AA33" s="8"/>
      <c r="AB33" s="228"/>
      <c r="AC33" s="159"/>
      <c r="AD33" s="159"/>
      <c r="AE33" s="159"/>
      <c r="AF33" s="159"/>
      <c r="AG33" s="159"/>
      <c r="AH33" s="159"/>
      <c r="AI33" s="160"/>
      <c r="AJ33" s="8"/>
      <c r="AL33" s="20"/>
      <c r="AM33" s="20"/>
      <c r="AN33" s="20"/>
      <c r="AO33" s="20"/>
      <c r="AP33" s="20"/>
      <c r="AQ33" s="20"/>
      <c r="AR33" s="20"/>
      <c r="AS33" s="20"/>
      <c r="AT33" s="20"/>
      <c r="AU33" s="20"/>
      <c r="AV33" s="20"/>
      <c r="AW33" s="20"/>
      <c r="AX33" s="20"/>
      <c r="AY33" s="20"/>
      <c r="AZ33" s="20"/>
      <c r="BA33" s="20"/>
      <c r="BB33" s="20"/>
      <c r="BC33" s="20"/>
      <c r="BD33" s="20"/>
      <c r="BE33" s="20"/>
      <c r="BF33" s="20"/>
      <c r="BG33" s="20"/>
    </row>
    <row r="34" spans="1:59" x14ac:dyDescent="0.25">
      <c r="A34" s="20" t="s">
        <v>95</v>
      </c>
      <c r="B34" s="3">
        <f>C34</f>
        <v>1048.86856936</v>
      </c>
      <c r="C34" s="3">
        <v>1048.86856936</v>
      </c>
      <c r="D34" s="147">
        <f>E34+G34+I34+K34</f>
        <v>3775.9329462600012</v>
      </c>
      <c r="E34" s="3">
        <v>1041.1584191100005</v>
      </c>
      <c r="F34" s="3">
        <f>K34+I34+G34</f>
        <v>2734.7745271500007</v>
      </c>
      <c r="G34" s="3">
        <v>974.69890469000029</v>
      </c>
      <c r="H34" s="3">
        <f>K34+I34</f>
        <v>1760.0756224600004</v>
      </c>
      <c r="I34" s="3">
        <v>902.22302087000025</v>
      </c>
      <c r="J34" s="3">
        <f>K34</f>
        <v>857.85260159000018</v>
      </c>
      <c r="K34" s="3">
        <v>857.85260159000018</v>
      </c>
      <c r="L34" s="147">
        <f>M34+O34+Q34+S34</f>
        <v>3303.4641974599999</v>
      </c>
      <c r="M34" s="3">
        <v>861.78971506000016</v>
      </c>
      <c r="N34" s="3">
        <v>2441.6744823999998</v>
      </c>
      <c r="O34" s="3">
        <v>823.73728285999994</v>
      </c>
      <c r="P34" s="3">
        <v>1617.9371995399997</v>
      </c>
      <c r="Q34" s="3">
        <v>812.55180609999991</v>
      </c>
      <c r="R34" s="3">
        <v>805.3853934399998</v>
      </c>
      <c r="S34" s="148">
        <v>805.3853934399998</v>
      </c>
      <c r="T34" s="3">
        <v>3273.6698987700001</v>
      </c>
      <c r="U34" s="3">
        <v>826.04385836999995</v>
      </c>
      <c r="V34" s="3">
        <v>2448.6260404</v>
      </c>
      <c r="W34" s="3">
        <v>825.60469555999998</v>
      </c>
      <c r="X34" s="3">
        <v>1623.0213448400002</v>
      </c>
      <c r="Y34" s="3">
        <v>815.13579585000025</v>
      </c>
      <c r="Z34" s="3">
        <v>807.88554898999996</v>
      </c>
      <c r="AA34" s="3">
        <v>807.88554898999996</v>
      </c>
      <c r="AB34" s="147">
        <v>3097.2391572000001</v>
      </c>
      <c r="AC34" s="3">
        <v>764.42274243999998</v>
      </c>
      <c r="AD34" s="3">
        <v>2332.81641476</v>
      </c>
      <c r="AE34" s="3">
        <v>766.21731509999995</v>
      </c>
      <c r="AF34" s="3">
        <v>1566.5990996600001</v>
      </c>
      <c r="AG34" s="3">
        <v>777.66507664000005</v>
      </c>
      <c r="AH34" s="3">
        <v>788.93402302000015</v>
      </c>
      <c r="AI34" s="148">
        <v>788.93402302000015</v>
      </c>
      <c r="AJ34" s="3">
        <v>3560.0105108500002</v>
      </c>
      <c r="AK34" s="3">
        <v>830.61429221000003</v>
      </c>
    </row>
    <row r="35" spans="1:59" x14ac:dyDescent="0.25">
      <c r="A35" s="26" t="s">
        <v>84</v>
      </c>
      <c r="B35" s="4">
        <f>C35</f>
        <v>-599.80415894363705</v>
      </c>
      <c r="C35" s="4">
        <v>-599.80415894363705</v>
      </c>
      <c r="D35" s="154">
        <f>E35+G35+I35+K35</f>
        <v>-2025.9419143939724</v>
      </c>
      <c r="E35" s="4">
        <v>-604.41096214672564</v>
      </c>
      <c r="F35" s="4">
        <f>K35+I35+G35</f>
        <v>-1421.5309522472467</v>
      </c>
      <c r="G35" s="4">
        <v>-531.71835108175935</v>
      </c>
      <c r="H35" s="4">
        <f>K35+I35</f>
        <v>-889.81260116548742</v>
      </c>
      <c r="I35" s="4">
        <v>-469.21334151376158</v>
      </c>
      <c r="J35" s="4">
        <f>K35</f>
        <v>-420.59925965172579</v>
      </c>
      <c r="K35" s="4">
        <v>-420.59925965172579</v>
      </c>
      <c r="L35" s="154">
        <f>M35+O35+Q35+S35</f>
        <v>-1386.6493535358691</v>
      </c>
      <c r="M35" s="4">
        <v>-386.75402021540941</v>
      </c>
      <c r="N35" s="4">
        <v>-999.89533332045983</v>
      </c>
      <c r="O35" s="4">
        <v>-351.74429633969987</v>
      </c>
      <c r="P35" s="4">
        <v>-648.15103698075984</v>
      </c>
      <c r="Q35" s="4">
        <v>-353.22324045900871</v>
      </c>
      <c r="R35" s="4">
        <v>-294.92779652175119</v>
      </c>
      <c r="S35" s="155">
        <v>-294.92779652175119</v>
      </c>
      <c r="T35" s="4">
        <v>-1219.2230688360037</v>
      </c>
      <c r="U35" s="4">
        <v>-277.87198604378165</v>
      </c>
      <c r="V35" s="4">
        <v>-941.35108279222197</v>
      </c>
      <c r="W35" s="4">
        <v>-286.37634208786773</v>
      </c>
      <c r="X35" s="4">
        <v>-654.9747407043543</v>
      </c>
      <c r="Y35" s="4">
        <v>-312.04279923106208</v>
      </c>
      <c r="Z35" s="4">
        <v>-342.93194147329223</v>
      </c>
      <c r="AA35" s="4">
        <v>-342.93194147329223</v>
      </c>
      <c r="AB35" s="154">
        <v>-1397.0145387982272</v>
      </c>
      <c r="AC35" s="4">
        <v>-360.05302528175218</v>
      </c>
      <c r="AD35" s="4">
        <v>-1036.9615135164752</v>
      </c>
      <c r="AE35" s="4">
        <v>-343.24917758329627</v>
      </c>
      <c r="AF35" s="4">
        <v>-693.71233593317891</v>
      </c>
      <c r="AG35" s="4">
        <v>-331.5306793173965</v>
      </c>
      <c r="AH35" s="4">
        <v>-362.18165661578234</v>
      </c>
      <c r="AI35" s="155">
        <v>-362.18165661578234</v>
      </c>
      <c r="AJ35" s="4">
        <v>-1646.4241863625248</v>
      </c>
      <c r="AK35" s="4">
        <v>-375.02369582120053</v>
      </c>
    </row>
    <row r="36" spans="1:59" x14ac:dyDescent="0.25">
      <c r="A36" s="20" t="s">
        <v>96</v>
      </c>
      <c r="B36" s="3">
        <f t="shared" ref="B36:C36" si="21">SUM(B34:B35)</f>
        <v>449.06441041636299</v>
      </c>
      <c r="C36" s="3">
        <f t="shared" si="21"/>
        <v>449.06441041636299</v>
      </c>
      <c r="D36" s="147">
        <f t="shared" ref="D36:H36" si="22">SUM(D34:D35)</f>
        <v>1749.9910318660288</v>
      </c>
      <c r="E36" s="3">
        <f t="shared" si="22"/>
        <v>436.74745696327489</v>
      </c>
      <c r="F36" s="3">
        <f t="shared" si="22"/>
        <v>1313.2435749027541</v>
      </c>
      <c r="G36" s="3">
        <f t="shared" si="22"/>
        <v>442.98055360824094</v>
      </c>
      <c r="H36" s="3">
        <f t="shared" si="22"/>
        <v>870.26302129451301</v>
      </c>
      <c r="I36" s="3">
        <f t="shared" ref="I36:K36" si="23">SUM(I34:I35)</f>
        <v>433.00967935623868</v>
      </c>
      <c r="J36" s="3">
        <f t="shared" si="23"/>
        <v>437.25334193827439</v>
      </c>
      <c r="K36" s="148">
        <f t="shared" si="23"/>
        <v>437.25334193827439</v>
      </c>
      <c r="L36" s="147">
        <f>SUM(L34:L35)</f>
        <v>1916.8148439241309</v>
      </c>
      <c r="M36" s="3">
        <f>SUM(M34:M35)</f>
        <v>475.03569484459075</v>
      </c>
      <c r="N36" s="3">
        <f>SUM(N34:N35)</f>
        <v>1441.7791490795398</v>
      </c>
      <c r="O36" s="3">
        <f t="shared" ref="O36:AK36" si="24">SUM(O34:O35)</f>
        <v>471.99298652030006</v>
      </c>
      <c r="P36" s="3">
        <f t="shared" si="24"/>
        <v>969.78616255923987</v>
      </c>
      <c r="Q36" s="3">
        <f t="shared" si="24"/>
        <v>459.3285656409912</v>
      </c>
      <c r="R36" s="3">
        <f t="shared" si="24"/>
        <v>510.45759691824861</v>
      </c>
      <c r="S36" s="148">
        <f t="shared" si="24"/>
        <v>510.45759691824861</v>
      </c>
      <c r="T36" s="3">
        <f t="shared" si="24"/>
        <v>2054.4468299339965</v>
      </c>
      <c r="U36" s="3">
        <f t="shared" si="24"/>
        <v>548.17187232621836</v>
      </c>
      <c r="V36" s="3">
        <f t="shared" si="24"/>
        <v>1507.2749576077781</v>
      </c>
      <c r="W36" s="3">
        <f t="shared" si="24"/>
        <v>539.22835347213231</v>
      </c>
      <c r="X36" s="3">
        <f t="shared" si="24"/>
        <v>968.04660413564591</v>
      </c>
      <c r="Y36" s="3">
        <f t="shared" si="24"/>
        <v>503.09299661893817</v>
      </c>
      <c r="Z36" s="3">
        <f t="shared" si="24"/>
        <v>464.95360751670773</v>
      </c>
      <c r="AA36" s="3">
        <f t="shared" si="24"/>
        <v>464.95360751670773</v>
      </c>
      <c r="AB36" s="147">
        <f t="shared" si="24"/>
        <v>1700.2246184017729</v>
      </c>
      <c r="AC36" s="3">
        <f t="shared" si="24"/>
        <v>404.36971715824779</v>
      </c>
      <c r="AD36" s="3">
        <f t="shared" si="24"/>
        <v>1295.8549012435249</v>
      </c>
      <c r="AE36" s="3">
        <f t="shared" si="24"/>
        <v>422.96813751670368</v>
      </c>
      <c r="AF36" s="3">
        <f t="shared" si="24"/>
        <v>872.88676372682119</v>
      </c>
      <c r="AG36" s="3">
        <f t="shared" si="24"/>
        <v>446.13439732260355</v>
      </c>
      <c r="AH36" s="3">
        <f t="shared" si="24"/>
        <v>426.75236640421781</v>
      </c>
      <c r="AI36" s="148">
        <f t="shared" si="24"/>
        <v>426.75236640421781</v>
      </c>
      <c r="AJ36" s="3">
        <f t="shared" si="24"/>
        <v>1913.5863244874754</v>
      </c>
      <c r="AK36" s="3">
        <f t="shared" si="24"/>
        <v>455.5905963887995</v>
      </c>
    </row>
    <row r="37" spans="1:59" x14ac:dyDescent="0.25">
      <c r="A37" s="20" t="s">
        <v>97</v>
      </c>
      <c r="B37" s="3">
        <f>C37</f>
        <v>132810.58303518334</v>
      </c>
      <c r="C37" s="3">
        <v>132810.58303518334</v>
      </c>
      <c r="D37" s="147">
        <v>129033.4645373033</v>
      </c>
      <c r="E37" s="3">
        <v>131578.40341037666</v>
      </c>
      <c r="F37" s="3">
        <v>128185.15157961223</v>
      </c>
      <c r="G37" s="3">
        <v>129635.51315891332</v>
      </c>
      <c r="H37" s="3">
        <v>127459.97078996165</v>
      </c>
      <c r="I37" s="3">
        <v>128076.72090540663</v>
      </c>
      <c r="J37" s="3">
        <f>K37</f>
        <v>126843.22067451666</v>
      </c>
      <c r="K37" s="3">
        <v>126843.22067451666</v>
      </c>
      <c r="L37" s="147">
        <v>123823.29114655501</v>
      </c>
      <c r="M37" s="3">
        <v>125914.75584300334</v>
      </c>
      <c r="N37" s="3">
        <v>123126.1362477389</v>
      </c>
      <c r="O37" s="3">
        <v>124068.64263464001</v>
      </c>
      <c r="P37" s="3">
        <v>122654.88305428835</v>
      </c>
      <c r="Q37" s="3">
        <v>123036.62848526667</v>
      </c>
      <c r="R37" s="3">
        <v>122273.13762331</v>
      </c>
      <c r="S37" s="148">
        <v>122273.13762331</v>
      </c>
      <c r="T37" s="3">
        <v>119894.17269067329</v>
      </c>
      <c r="U37" s="3">
        <v>121617.07954542</v>
      </c>
      <c r="V37" s="3">
        <v>119319.87040575776</v>
      </c>
      <c r="W37" s="3">
        <v>120294.75284660002</v>
      </c>
      <c r="X37" s="3">
        <v>118832.42918533666</v>
      </c>
      <c r="Y37" s="3">
        <v>119093.88346619331</v>
      </c>
      <c r="Z37" s="3">
        <v>118570.97490447998</v>
      </c>
      <c r="AA37" s="3">
        <v>118570.97490447998</v>
      </c>
      <c r="AB37" s="147">
        <v>116140.70924933748</v>
      </c>
      <c r="AC37" s="3">
        <v>116487.48738152666</v>
      </c>
      <c r="AD37" s="3">
        <v>116025.11653860778</v>
      </c>
      <c r="AE37" s="3">
        <v>116083.99965905666</v>
      </c>
      <c r="AF37" s="3">
        <v>115995.67497838335</v>
      </c>
      <c r="AG37" s="3">
        <v>116004.37708080333</v>
      </c>
      <c r="AH37" s="3">
        <v>115986.97287596333</v>
      </c>
      <c r="AI37" s="148">
        <v>115986.97287596333</v>
      </c>
      <c r="AJ37" s="3">
        <v>113515.55317884918</v>
      </c>
      <c r="AK37" s="3">
        <v>115804.10688449671</v>
      </c>
    </row>
    <row r="38" spans="1:59" ht="15.75" thickBot="1" x14ac:dyDescent="0.3">
      <c r="A38" s="56" t="s">
        <v>94</v>
      </c>
      <c r="B38" s="67">
        <f>(B36/91*365)/B37</f>
        <v>1.3562115113440399E-2</v>
      </c>
      <c r="C38" s="67">
        <f>(C36/91*365)/C37</f>
        <v>1.3562115113440399E-2</v>
      </c>
      <c r="D38" s="165">
        <f>(D36/365*365)/D37</f>
        <v>1.3562303687196667E-2</v>
      </c>
      <c r="E38" s="67">
        <f>(E36/92*365)/E37</f>
        <v>1.3168939719901431E-2</v>
      </c>
      <c r="F38" s="67">
        <f>(F36/273*365)/F37</f>
        <v>1.3697388719304803E-2</v>
      </c>
      <c r="G38" s="67">
        <f>(G36/92*365)/G37</f>
        <v>1.3557065911608055E-2</v>
      </c>
      <c r="H38" s="67">
        <f>(H36/181*365)/H37</f>
        <v>1.3768638739551418E-2</v>
      </c>
      <c r="I38" s="67">
        <f>(I36/91*365)/I37</f>
        <v>1.3560599094604329E-2</v>
      </c>
      <c r="J38" s="67">
        <f>(J36/90*365)/J37</f>
        <v>1.398029165968084E-2</v>
      </c>
      <c r="K38" s="166">
        <f>(K36/90*365)/K37</f>
        <v>1.398029165968084E-2</v>
      </c>
      <c r="L38" s="165">
        <f>(L36/365*365)/L37</f>
        <v>1.5480244679132485E-2</v>
      </c>
      <c r="M38" s="67">
        <f>(M36/92*365)/M37</f>
        <v>1.4967685656565409E-2</v>
      </c>
      <c r="N38" s="67">
        <f>(N36/273*365)/N37</f>
        <v>1.5655924077715384E-2</v>
      </c>
      <c r="O38" s="67">
        <f>(O36/92*365)/O37</f>
        <v>1.5093103548720324E-2</v>
      </c>
      <c r="P38" s="67">
        <f>(P36/181*365)/P37</f>
        <v>1.5944298997474193E-2</v>
      </c>
      <c r="Q38" s="67">
        <f>(Q36/91*365)/Q37</f>
        <v>1.4974092283746044E-2</v>
      </c>
      <c r="R38" s="67">
        <f>(R36/90*365)/R37</f>
        <v>1.6930858104214404E-2</v>
      </c>
      <c r="S38" s="166">
        <f>(S36/90*365)/S37</f>
        <v>1.6930858104214404E-2</v>
      </c>
      <c r="T38" s="67">
        <f>(T36/365*365)/T37</f>
        <v>1.713550194999439E-2</v>
      </c>
      <c r="U38" s="67">
        <f>(U36/92*365)/U37</f>
        <v>1.788245802056844E-2</v>
      </c>
      <c r="V38" s="67">
        <f>(V36/273*365)/V37</f>
        <v>1.6889233036500719E-2</v>
      </c>
      <c r="W38" s="67">
        <f>(W36/92*365)/W37</f>
        <v>1.7784066470058001E-2</v>
      </c>
      <c r="X38" s="67">
        <f>(X36/181*365)/X37</f>
        <v>1.6427655253650583E-2</v>
      </c>
      <c r="Y38" s="67">
        <f>(Y36/91*365)/Y37</f>
        <v>1.6943779329497689E-2</v>
      </c>
      <c r="Z38" s="67">
        <f>(Z36/90*365)/Z37</f>
        <v>1.5903092536424236E-2</v>
      </c>
      <c r="AA38" s="67">
        <f>(AA36/90*365)/AA37</f>
        <v>1.5903092536424236E-2</v>
      </c>
      <c r="AB38" s="165">
        <f>(AB36/365*366)/AB37</f>
        <v>1.4679458899989069E-2</v>
      </c>
      <c r="AC38" s="67">
        <f>(AC36/92*366)/AC37</f>
        <v>1.3809965849284237E-2</v>
      </c>
      <c r="AD38" s="67">
        <f>(AD36/273*366)/AD37</f>
        <v>1.4973481857380648E-2</v>
      </c>
      <c r="AE38" s="67">
        <f>(AE36/92*366)/AE37</f>
        <v>1.4495344711568117E-2</v>
      </c>
      <c r="AF38" s="67">
        <f>(AF36/181*366)/AF37</f>
        <v>1.5216634956458999E-2</v>
      </c>
      <c r="AG38" s="67">
        <f>(AG36/91*366)/AG37</f>
        <v>1.5467888247269026E-2</v>
      </c>
      <c r="AH38" s="67">
        <f>(AH36/91*366)/AH37</f>
        <v>1.4798115649939282E-2</v>
      </c>
      <c r="AI38" s="166">
        <f>(AI36/91*366)/AI37</f>
        <v>1.4798115649939282E-2</v>
      </c>
      <c r="AJ38" s="67">
        <f>(AJ36/365*365)/AJ37</f>
        <v>1.6857481383828775E-2</v>
      </c>
      <c r="AK38" s="67">
        <f>(AK36/92*365)/AK37</f>
        <v>1.5608308021911295E-2</v>
      </c>
    </row>
    <row r="39" spans="1:59" x14ac:dyDescent="0.25">
      <c r="B39" s="3"/>
      <c r="C39" s="3"/>
      <c r="D39" s="147"/>
      <c r="F39" s="3"/>
      <c r="H39" s="3"/>
      <c r="J39" s="3"/>
      <c r="K39" s="3"/>
      <c r="L39" s="147"/>
      <c r="M39" s="3"/>
      <c r="N39" s="3"/>
      <c r="O39" s="3"/>
      <c r="P39" s="3"/>
      <c r="Q39" s="159"/>
      <c r="R39" s="159"/>
      <c r="S39" s="160"/>
      <c r="T39" s="116"/>
      <c r="U39" s="8"/>
      <c r="V39" s="8"/>
      <c r="W39" s="8"/>
      <c r="X39" s="8"/>
      <c r="Y39" s="8"/>
      <c r="Z39" s="8"/>
      <c r="AA39" s="8"/>
      <c r="AB39" s="228"/>
      <c r="AC39" s="159"/>
      <c r="AD39" s="159"/>
      <c r="AE39" s="159"/>
      <c r="AF39" s="159"/>
      <c r="AG39" s="159"/>
      <c r="AH39" s="159"/>
      <c r="AI39" s="160"/>
      <c r="AJ39" s="8"/>
      <c r="AL39" s="20"/>
      <c r="AM39" s="20"/>
      <c r="AN39" s="20"/>
      <c r="AO39" s="20"/>
      <c r="AP39" s="20"/>
      <c r="AQ39" s="20"/>
      <c r="AR39" s="20"/>
      <c r="AS39" s="20"/>
      <c r="AT39" s="20"/>
      <c r="AU39" s="20"/>
      <c r="AV39" s="20"/>
      <c r="AW39" s="20"/>
      <c r="AX39" s="20"/>
      <c r="AY39" s="20"/>
      <c r="AZ39" s="20"/>
      <c r="BA39" s="20"/>
      <c r="BB39" s="20"/>
      <c r="BC39" s="20"/>
      <c r="BD39" s="20"/>
      <c r="BE39" s="20"/>
      <c r="BF39" s="20"/>
      <c r="BG39" s="20"/>
    </row>
    <row r="40" spans="1:59" x14ac:dyDescent="0.25">
      <c r="A40" s="20" t="s">
        <v>93</v>
      </c>
      <c r="B40" s="3">
        <f>C40</f>
        <v>-186.83779004000002</v>
      </c>
      <c r="C40" s="3">
        <v>-186.83779004000002</v>
      </c>
      <c r="D40" s="147">
        <f>E40+G40+I40+K40</f>
        <v>-681.40431908999994</v>
      </c>
      <c r="E40" s="3">
        <v>-196.64144518000001</v>
      </c>
      <c r="F40" s="3">
        <f>K40+I40+G40</f>
        <v>-484.76287390999994</v>
      </c>
      <c r="G40" s="3">
        <v>-179.63546962999996</v>
      </c>
      <c r="H40" s="3">
        <f>K40+I40</f>
        <v>-305.12740427999995</v>
      </c>
      <c r="I40" s="3">
        <v>-164.10667114999998</v>
      </c>
      <c r="J40" s="3">
        <f>K40</f>
        <v>-141.02073312999997</v>
      </c>
      <c r="K40" s="3">
        <v>-141.02073312999997</v>
      </c>
      <c r="L40" s="147">
        <f>M40+O40+Q40+S40</f>
        <v>-549.06309117000001</v>
      </c>
      <c r="M40" s="3">
        <v>-144.81498698000001</v>
      </c>
      <c r="N40" s="3">
        <v>-404.24810418999999</v>
      </c>
      <c r="O40" s="3">
        <v>-136.71157248999995</v>
      </c>
      <c r="P40" s="3">
        <v>-267.53653170000001</v>
      </c>
      <c r="Q40" s="3">
        <v>-146.17214830999998</v>
      </c>
      <c r="R40" s="3">
        <v>-121.36438339000003</v>
      </c>
      <c r="S40" s="148">
        <v>-121.36438339000003</v>
      </c>
      <c r="T40" s="3">
        <v>-418.09325148999994</v>
      </c>
      <c r="U40" s="3">
        <v>-109.68653408000002</v>
      </c>
      <c r="V40" s="3">
        <v>-308.40671740999994</v>
      </c>
      <c r="W40" s="3">
        <v>-103.44202862</v>
      </c>
      <c r="X40" s="3">
        <v>-204.96468879</v>
      </c>
      <c r="Y40" s="3">
        <v>-112.85887097</v>
      </c>
      <c r="Z40" s="3">
        <v>-92.105817819999999</v>
      </c>
      <c r="AA40" s="3">
        <v>-92.105817819999999</v>
      </c>
      <c r="AB40" s="147">
        <v>-415.43857945999997</v>
      </c>
      <c r="AC40" s="3">
        <v>-103.22126816000001</v>
      </c>
      <c r="AD40" s="3">
        <v>-312.21731130000001</v>
      </c>
      <c r="AE40" s="3">
        <v>-103.84935393000001</v>
      </c>
      <c r="AF40" s="3">
        <v>-208.36795737000003</v>
      </c>
      <c r="AG40" s="3">
        <v>-105.40102765</v>
      </c>
      <c r="AH40" s="3">
        <v>-102.96692972000001</v>
      </c>
      <c r="AI40" s="148">
        <v>-102.96692972000001</v>
      </c>
      <c r="AJ40" s="3">
        <v>-574.99081518000003</v>
      </c>
      <c r="AK40" s="3">
        <v>-128.95953923999997</v>
      </c>
      <c r="AL40" s="20"/>
      <c r="AM40" s="20"/>
      <c r="AN40" s="20"/>
      <c r="AO40" s="20"/>
      <c r="AP40" s="20"/>
      <c r="AQ40" s="20"/>
      <c r="AR40" s="20"/>
      <c r="AS40" s="20"/>
      <c r="AT40" s="20"/>
      <c r="AU40" s="20"/>
      <c r="AV40" s="20"/>
      <c r="AW40" s="20"/>
      <c r="AX40" s="20"/>
      <c r="AY40" s="20"/>
      <c r="AZ40" s="20"/>
      <c r="BA40" s="20"/>
      <c r="BB40" s="20"/>
      <c r="BC40" s="20"/>
      <c r="BD40" s="20"/>
      <c r="BE40" s="20"/>
      <c r="BF40" s="20"/>
      <c r="BG40" s="20"/>
    </row>
    <row r="41" spans="1:59" x14ac:dyDescent="0.25">
      <c r="A41" s="26" t="s">
        <v>84</v>
      </c>
      <c r="B41" s="25">
        <f>C41</f>
        <v>215.2846113668694</v>
      </c>
      <c r="C41" s="25">
        <v>215.2846113668694</v>
      </c>
      <c r="D41" s="154">
        <f>E41+G41+I41+K41</f>
        <v>718.85813330229689</v>
      </c>
      <c r="E41" s="4">
        <v>213.83569683369672</v>
      </c>
      <c r="F41" s="4">
        <f>K41+I41+G41</f>
        <v>505.02243646860006</v>
      </c>
      <c r="G41" s="4">
        <v>189.55865595406212</v>
      </c>
      <c r="H41" s="4">
        <f>K41+I41</f>
        <v>315.46378051453797</v>
      </c>
      <c r="I41" s="25">
        <v>167.83121059757715</v>
      </c>
      <c r="J41" s="25">
        <f>K41</f>
        <v>147.63256991696082</v>
      </c>
      <c r="K41" s="25">
        <v>147.63256991696082</v>
      </c>
      <c r="L41" s="154">
        <f>M41+O41+Q41+S41</f>
        <v>502.34718063875755</v>
      </c>
      <c r="M41" s="4">
        <v>138.26807811363363</v>
      </c>
      <c r="N41" s="4">
        <v>364.07910252512391</v>
      </c>
      <c r="O41" s="4">
        <v>129.10825642576174</v>
      </c>
      <c r="P41" s="4">
        <v>234.97084609936218</v>
      </c>
      <c r="Q41" s="4">
        <v>134.3597676074846</v>
      </c>
      <c r="R41" s="4">
        <v>100.61107849187758</v>
      </c>
      <c r="S41" s="155">
        <v>100.61107849187758</v>
      </c>
      <c r="T41" s="4">
        <v>384.74174862096095</v>
      </c>
      <c r="U41" s="4">
        <v>92.332232428582515</v>
      </c>
      <c r="V41" s="4">
        <v>292.40951619237842</v>
      </c>
      <c r="W41" s="4">
        <v>92.858799280632866</v>
      </c>
      <c r="X41" s="4">
        <v>199.55071691174555</v>
      </c>
      <c r="Y41" s="4">
        <v>103.86365664169583</v>
      </c>
      <c r="Z41" s="4">
        <v>95.687060270049727</v>
      </c>
      <c r="AA41" s="4">
        <v>95.687060270049727</v>
      </c>
      <c r="AB41" s="154">
        <v>385.03644768841963</v>
      </c>
      <c r="AC41" s="4">
        <v>100.50882263018846</v>
      </c>
      <c r="AD41" s="4">
        <v>284.52762505823119</v>
      </c>
      <c r="AE41" s="4">
        <v>92.956224600111838</v>
      </c>
      <c r="AF41" s="4">
        <v>191.57140045811937</v>
      </c>
      <c r="AG41" s="4">
        <v>93.501181957566729</v>
      </c>
      <c r="AH41" s="4">
        <v>98.070218500552656</v>
      </c>
      <c r="AI41" s="155">
        <v>98.070218500552656</v>
      </c>
      <c r="AJ41" s="4">
        <v>459.08492599282835</v>
      </c>
      <c r="AK41" s="4">
        <v>108.002996811149</v>
      </c>
      <c r="AL41" s="20"/>
      <c r="AM41" s="20"/>
      <c r="AN41" s="20"/>
      <c r="AO41" s="20"/>
      <c r="AP41" s="20"/>
      <c r="AQ41" s="20"/>
      <c r="AR41" s="20"/>
      <c r="AS41" s="20"/>
      <c r="AT41" s="20"/>
      <c r="AU41" s="20"/>
      <c r="AV41" s="20"/>
      <c r="AW41" s="20"/>
      <c r="AX41" s="20"/>
      <c r="AY41" s="20"/>
      <c r="AZ41" s="20"/>
      <c r="BA41" s="20"/>
      <c r="BB41" s="20"/>
      <c r="BC41" s="20"/>
      <c r="BD41" s="20"/>
      <c r="BE41" s="20"/>
      <c r="BF41" s="20"/>
      <c r="BG41" s="20"/>
    </row>
    <row r="42" spans="1:59" x14ac:dyDescent="0.25">
      <c r="A42" s="20" t="s">
        <v>85</v>
      </c>
      <c r="B42" s="63">
        <f t="shared" ref="B42:C42" si="25">SUM(B40:B41)</f>
        <v>28.446821326869383</v>
      </c>
      <c r="C42" s="63">
        <f t="shared" si="25"/>
        <v>28.446821326869383</v>
      </c>
      <c r="D42" s="147">
        <f t="shared" ref="D42:H42" si="26">SUM(D40:D41)</f>
        <v>37.453814212296948</v>
      </c>
      <c r="E42" s="3">
        <f t="shared" si="26"/>
        <v>17.19425165369671</v>
      </c>
      <c r="F42" s="3">
        <f t="shared" si="26"/>
        <v>20.259562558600123</v>
      </c>
      <c r="G42" s="3">
        <f t="shared" si="26"/>
        <v>9.9231863240621578</v>
      </c>
      <c r="H42" s="3">
        <f t="shared" si="26"/>
        <v>10.336376234538022</v>
      </c>
      <c r="I42" s="63">
        <f t="shared" ref="I42:K42" si="27">SUM(I40:I41)</f>
        <v>3.7245394475771718</v>
      </c>
      <c r="J42" s="63">
        <f t="shared" si="27"/>
        <v>6.6118367869608505</v>
      </c>
      <c r="K42" s="243">
        <f t="shared" si="27"/>
        <v>6.6118367869608505</v>
      </c>
      <c r="L42" s="147">
        <f>SUM(L40:L41)</f>
        <v>-46.715910531242457</v>
      </c>
      <c r="M42" s="3">
        <f>SUM(M40:M41)</f>
        <v>-6.5469088663663797</v>
      </c>
      <c r="N42" s="3">
        <f>SUM(N40:N41)</f>
        <v>-40.169001664876077</v>
      </c>
      <c r="O42" s="3">
        <f t="shared" ref="O42:AK42" si="28">SUM(O40:O41)</f>
        <v>-7.6033160642382143</v>
      </c>
      <c r="P42" s="3">
        <f t="shared" si="28"/>
        <v>-32.565685600637835</v>
      </c>
      <c r="Q42" s="3">
        <f t="shared" si="28"/>
        <v>-11.812380702515384</v>
      </c>
      <c r="R42" s="3">
        <f t="shared" si="28"/>
        <v>-20.753304898122451</v>
      </c>
      <c r="S42" s="148">
        <f t="shared" si="28"/>
        <v>-20.753304898122451</v>
      </c>
      <c r="T42" s="3">
        <f t="shared" si="28"/>
        <v>-33.351502869038995</v>
      </c>
      <c r="U42" s="3">
        <f t="shared" si="28"/>
        <v>-17.354301651417501</v>
      </c>
      <c r="V42" s="3">
        <f t="shared" si="28"/>
        <v>-15.997201217621523</v>
      </c>
      <c r="W42" s="3">
        <f t="shared" si="28"/>
        <v>-10.583229339367136</v>
      </c>
      <c r="X42" s="3">
        <f t="shared" si="28"/>
        <v>-5.4139718782544435</v>
      </c>
      <c r="Y42" s="3">
        <f t="shared" si="28"/>
        <v>-8.9952143283041721</v>
      </c>
      <c r="Z42" s="3">
        <f t="shared" si="28"/>
        <v>3.5812424500497286</v>
      </c>
      <c r="AA42" s="3">
        <f t="shared" si="28"/>
        <v>3.5812424500497286</v>
      </c>
      <c r="AB42" s="147">
        <f t="shared" si="28"/>
        <v>-30.402131771580343</v>
      </c>
      <c r="AC42" s="3">
        <f t="shared" si="28"/>
        <v>-2.7124455298115464</v>
      </c>
      <c r="AD42" s="3">
        <f t="shared" si="28"/>
        <v>-27.689686241768811</v>
      </c>
      <c r="AE42" s="3">
        <f t="shared" si="28"/>
        <v>-10.893129329888168</v>
      </c>
      <c r="AF42" s="3">
        <f t="shared" si="28"/>
        <v>-16.796556911880657</v>
      </c>
      <c r="AG42" s="3">
        <f t="shared" si="28"/>
        <v>-11.899845692433274</v>
      </c>
      <c r="AH42" s="3">
        <f t="shared" si="28"/>
        <v>-4.8967112194473543</v>
      </c>
      <c r="AI42" s="148">
        <f t="shared" si="28"/>
        <v>-4.8967112194473543</v>
      </c>
      <c r="AJ42" s="3">
        <f t="shared" si="28"/>
        <v>-115.90588918717168</v>
      </c>
      <c r="AK42" s="3">
        <f t="shared" si="28"/>
        <v>-20.956542428850966</v>
      </c>
      <c r="AL42" s="20"/>
      <c r="AM42" s="20"/>
      <c r="AN42" s="20"/>
      <c r="AO42" s="20"/>
      <c r="AP42" s="20"/>
      <c r="AQ42" s="20"/>
      <c r="AR42" s="20"/>
      <c r="AS42" s="20"/>
      <c r="AT42" s="20"/>
      <c r="AU42" s="20"/>
      <c r="AV42" s="20"/>
      <c r="AW42" s="20"/>
      <c r="AX42" s="20"/>
      <c r="AY42" s="20"/>
      <c r="AZ42" s="20"/>
      <c r="BA42" s="20"/>
      <c r="BB42" s="20"/>
      <c r="BC42" s="20"/>
      <c r="BD42" s="20"/>
      <c r="BE42" s="20"/>
      <c r="BF42" s="20"/>
      <c r="BG42" s="20"/>
    </row>
    <row r="43" spans="1:59" x14ac:dyDescent="0.25">
      <c r="A43" s="20" t="s">
        <v>86</v>
      </c>
      <c r="B43" s="3">
        <f>C43</f>
        <v>51125.663242286661</v>
      </c>
      <c r="C43" s="3">
        <v>51125.663242286661</v>
      </c>
      <c r="D43" s="147">
        <v>49792.998074991672</v>
      </c>
      <c r="E43" s="3">
        <v>49971.642959910001</v>
      </c>
      <c r="F43" s="3">
        <v>49733.449780018891</v>
      </c>
      <c r="G43" s="3">
        <v>49813.145779216669</v>
      </c>
      <c r="H43" s="3">
        <v>49693.601780419987</v>
      </c>
      <c r="I43" s="3">
        <v>50131.769945563334</v>
      </c>
      <c r="J43" s="3">
        <f>K43</f>
        <v>49255.433615276663</v>
      </c>
      <c r="K43" s="3">
        <v>49255.433615276663</v>
      </c>
      <c r="L43" s="147">
        <v>50170.911367910827</v>
      </c>
      <c r="M43" s="3">
        <v>50256.754417619995</v>
      </c>
      <c r="N43" s="3">
        <v>50142.297018007775</v>
      </c>
      <c r="O43" s="3">
        <v>50670.846430986661</v>
      </c>
      <c r="P43" s="3">
        <v>49878.022311518333</v>
      </c>
      <c r="Q43" s="3">
        <v>51778.758775433329</v>
      </c>
      <c r="R43" s="3">
        <v>47977.285847603336</v>
      </c>
      <c r="S43" s="148">
        <v>47977.285847603336</v>
      </c>
      <c r="T43" s="3">
        <v>43854.151078034163</v>
      </c>
      <c r="U43" s="3">
        <v>46810.238456416664</v>
      </c>
      <c r="V43" s="3">
        <v>42868.78861857333</v>
      </c>
      <c r="W43" s="3">
        <v>45297.074338650003</v>
      </c>
      <c r="X43" s="3">
        <v>41654.645758534993</v>
      </c>
      <c r="Y43" s="3">
        <v>45394.191405076665</v>
      </c>
      <c r="Z43" s="3">
        <v>37915.100111993321</v>
      </c>
      <c r="AA43" s="3">
        <v>37915.100111993321</v>
      </c>
      <c r="AB43" s="147">
        <v>37724.641858310002</v>
      </c>
      <c r="AC43" s="3">
        <v>37821.933797563332</v>
      </c>
      <c r="AD43" s="3">
        <v>37692.21121189223</v>
      </c>
      <c r="AE43" s="3">
        <v>37371.405250566677</v>
      </c>
      <c r="AF43" s="3">
        <v>37852.614192555004</v>
      </c>
      <c r="AG43" s="3">
        <v>38981.83146673334</v>
      </c>
      <c r="AH43" s="3">
        <v>36723.396918376668</v>
      </c>
      <c r="AI43" s="148">
        <v>36723.396918376668</v>
      </c>
      <c r="AJ43" s="3">
        <v>36557.21231173</v>
      </c>
      <c r="AK43" s="3">
        <v>39306.924827103343</v>
      </c>
      <c r="AL43" s="20"/>
      <c r="AM43" s="20"/>
      <c r="AN43" s="20"/>
      <c r="AO43" s="20"/>
      <c r="AP43" s="20"/>
      <c r="AQ43" s="20"/>
      <c r="AR43" s="20"/>
      <c r="AS43" s="20"/>
      <c r="AT43" s="20"/>
      <c r="AU43" s="20"/>
      <c r="AV43" s="20"/>
      <c r="AW43" s="20"/>
      <c r="AX43" s="20"/>
      <c r="AY43" s="20"/>
      <c r="AZ43" s="20"/>
      <c r="BA43" s="20"/>
      <c r="BB43" s="20"/>
      <c r="BC43" s="20"/>
      <c r="BD43" s="20"/>
      <c r="BE43" s="20"/>
      <c r="BF43" s="20"/>
      <c r="BG43" s="20"/>
    </row>
    <row r="44" spans="1:59" ht="15.75" thickBot="1" x14ac:dyDescent="0.3">
      <c r="A44" s="56" t="s">
        <v>87</v>
      </c>
      <c r="B44" s="67">
        <f>(B42/91*365)/B43</f>
        <v>2.2317536928355684E-3</v>
      </c>
      <c r="C44" s="67">
        <f>(C42/91*365)/C43</f>
        <v>2.2317536928355684E-3</v>
      </c>
      <c r="D44" s="165">
        <f>(D42/365*365)/D43</f>
        <v>7.5219038138432507E-4</v>
      </c>
      <c r="E44" s="67">
        <f>(E42/92*365)/E43</f>
        <v>1.365100694215146E-3</v>
      </c>
      <c r="F44" s="67">
        <f>(F42/273*365)/F43</f>
        <v>5.4464271129003948E-4</v>
      </c>
      <c r="G44" s="67">
        <f>(G42/92*365)/G43</f>
        <v>7.9033681807610934E-4</v>
      </c>
      <c r="H44" s="67">
        <f>(H42/181*365)/H43</f>
        <v>4.1945185849554499E-4</v>
      </c>
      <c r="I44" s="67">
        <f>(I42/91*365)/I43</f>
        <v>2.9799639652557748E-4</v>
      </c>
      <c r="J44" s="67">
        <f>(J42/90*365)/J43</f>
        <v>5.4440027110976539E-4</v>
      </c>
      <c r="K44" s="166">
        <f>(K42/90*365)/K43</f>
        <v>5.4440027110976539E-4</v>
      </c>
      <c r="L44" s="165">
        <f>(L42/365*365)/L43</f>
        <v>-9.3113537820087961E-4</v>
      </c>
      <c r="M44" s="67">
        <f>(M42/92*365)/M43</f>
        <v>-5.168290234371588E-4</v>
      </c>
      <c r="N44" s="67">
        <f>(N42/273*365)/N43</f>
        <v>-1.0710679661813565E-3</v>
      </c>
      <c r="O44" s="67">
        <f>(O42/92*365)/O43</f>
        <v>-5.9531924493410227E-4</v>
      </c>
      <c r="P44" s="67">
        <f>(P42/181*365)/P43</f>
        <v>-1.3166346800176192E-3</v>
      </c>
      <c r="Q44" s="67">
        <f>(Q42/91*365)/Q43</f>
        <v>-9.1503408563527015E-4</v>
      </c>
      <c r="R44" s="67">
        <f>(R42/90*365)/R43</f>
        <v>-1.754292254944707E-3</v>
      </c>
      <c r="S44" s="166">
        <f>(S42/90*365)/S43</f>
        <v>-1.754292254944707E-3</v>
      </c>
      <c r="T44" s="67">
        <f>(T42/365*365)/T43</f>
        <v>-7.6050959941496225E-4</v>
      </c>
      <c r="U44" s="67">
        <f>(U42/92*365)/U43</f>
        <v>-1.4708599600270762E-3</v>
      </c>
      <c r="V44" s="67">
        <f>(V42/273*365)/V43</f>
        <v>-4.9892241230457043E-4</v>
      </c>
      <c r="W44" s="67">
        <f>(W42/92*365)/W43</f>
        <v>-9.26943134097683E-4</v>
      </c>
      <c r="X44" s="67">
        <f>(X42/181*365)/X43</f>
        <v>-2.6209989061773311E-4</v>
      </c>
      <c r="Y44" s="67">
        <f>(Y42/91*365)/Y43</f>
        <v>-7.9480886663142432E-4</v>
      </c>
      <c r="Z44" s="67">
        <f>(Z42/90*365)/Z43</f>
        <v>3.8306446959627969E-4</v>
      </c>
      <c r="AA44" s="67">
        <f>(AA42/90*365)/AA43</f>
        <v>3.8306446959627969E-4</v>
      </c>
      <c r="AB44" s="165">
        <f>(AB42/365*366)/AB43</f>
        <v>-8.0810376935541294E-4</v>
      </c>
      <c r="AC44" s="67">
        <f>(AC42/92*366)/AC43</f>
        <v>-2.8530576912943475E-4</v>
      </c>
      <c r="AD44" s="67">
        <f>(AD42/273*366)/AD43</f>
        <v>-9.8488348935711493E-4</v>
      </c>
      <c r="AE44" s="67">
        <f>(AE42/92*366)/AE43</f>
        <v>-1.1595954144526092E-3</v>
      </c>
      <c r="AF44" s="67">
        <f>(AF42/181*366)/AF43</f>
        <v>-8.9727774887284821E-4</v>
      </c>
      <c r="AG44" s="67">
        <f>(AG42/91*366)/AG43</f>
        <v>-1.2277749925818761E-3</v>
      </c>
      <c r="AH44" s="67">
        <f>(AH42/91*366)/AH43</f>
        <v>-5.3629202517306335E-4</v>
      </c>
      <c r="AI44" s="166">
        <f>(AI42/91*366)/AI43</f>
        <v>-5.3629202517306335E-4</v>
      </c>
      <c r="AJ44" s="67">
        <f>(AJ42/365*365)/AJ43</f>
        <v>-3.1705341260384154E-3</v>
      </c>
      <c r="AK44" s="67">
        <f>(AK42/92*365)/AK43</f>
        <v>-2.1152202714186906E-3</v>
      </c>
      <c r="AL44" s="20"/>
      <c r="AM44" s="20"/>
      <c r="AN44" s="20"/>
      <c r="AO44" s="20"/>
      <c r="AP44" s="20"/>
      <c r="AQ44" s="20"/>
      <c r="AR44" s="20"/>
      <c r="AS44" s="20"/>
      <c r="AT44" s="20"/>
      <c r="AU44" s="20"/>
      <c r="AV44" s="20"/>
      <c r="AW44" s="20"/>
      <c r="AX44" s="20"/>
      <c r="AY44" s="20"/>
      <c r="AZ44" s="20"/>
      <c r="BA44" s="20"/>
      <c r="BB44" s="20"/>
      <c r="BC44" s="20"/>
      <c r="BD44" s="20"/>
      <c r="BE44" s="20"/>
      <c r="BF44" s="20"/>
      <c r="BG44" s="20"/>
    </row>
    <row r="45" spans="1:59" x14ac:dyDescent="0.25">
      <c r="A45" s="20"/>
      <c r="D45" s="228"/>
      <c r="E45" s="20"/>
      <c r="F45" s="159"/>
      <c r="G45" s="20"/>
      <c r="H45" s="159"/>
      <c r="I45" s="20"/>
      <c r="L45" s="145"/>
      <c r="M45" s="22"/>
      <c r="N45" s="159"/>
      <c r="O45" s="159"/>
      <c r="P45" s="159"/>
      <c r="Q45" s="159"/>
      <c r="R45" s="159"/>
      <c r="S45" s="160"/>
      <c r="T45" s="116"/>
      <c r="U45" s="8"/>
      <c r="V45" s="8"/>
      <c r="W45" s="8"/>
      <c r="X45" s="8"/>
      <c r="Y45" s="8"/>
      <c r="Z45" s="8"/>
      <c r="AA45" s="8"/>
      <c r="AB45" s="228"/>
      <c r="AC45" s="159"/>
      <c r="AD45" s="159"/>
      <c r="AE45" s="159"/>
      <c r="AF45" s="159"/>
      <c r="AG45" s="159"/>
      <c r="AH45" s="159"/>
      <c r="AI45" s="160"/>
      <c r="AJ45" s="8"/>
    </row>
    <row r="46" spans="1:59" x14ac:dyDescent="0.25">
      <c r="A46" s="20" t="s">
        <v>98</v>
      </c>
      <c r="B46" s="3">
        <f>C46</f>
        <v>-167.15958964000001</v>
      </c>
      <c r="C46" s="3">
        <v>-167.15958964000001</v>
      </c>
      <c r="D46" s="147">
        <f>E46+G46+I46+K46</f>
        <v>-557.73891800000001</v>
      </c>
      <c r="E46" s="3">
        <v>-158.71615944999996</v>
      </c>
      <c r="F46" s="3">
        <f>K46+I46+G46</f>
        <v>-399.02275854999999</v>
      </c>
      <c r="G46" s="3">
        <v>-144.55375084000002</v>
      </c>
      <c r="H46" s="3">
        <f>K46+I46</f>
        <v>-254.46900770999997</v>
      </c>
      <c r="I46" s="3">
        <v>-130.63674572999997</v>
      </c>
      <c r="J46" s="3">
        <f>K46</f>
        <v>-123.83226198000001</v>
      </c>
      <c r="K46" s="3">
        <v>-123.83226198000001</v>
      </c>
      <c r="L46" s="147">
        <f>M46+O46+Q46+S46</f>
        <v>-431.59350021</v>
      </c>
      <c r="M46" s="3">
        <v>-115.79510139000001</v>
      </c>
      <c r="N46" s="3">
        <v>-315.79839881999999</v>
      </c>
      <c r="O46" s="3">
        <v>-108.54803304000002</v>
      </c>
      <c r="P46" s="3">
        <v>-207.25036578000001</v>
      </c>
      <c r="Q46" s="3">
        <v>-104.81928934</v>
      </c>
      <c r="R46" s="3">
        <v>-102.43107644</v>
      </c>
      <c r="S46" s="148">
        <v>-102.43107644</v>
      </c>
      <c r="T46" s="3">
        <v>-410.06361751000003</v>
      </c>
      <c r="U46" s="3">
        <v>-103.19994462000001</v>
      </c>
      <c r="V46" s="3">
        <v>-306.86367288999998</v>
      </c>
      <c r="W46" s="3">
        <v>-103.96653587</v>
      </c>
      <c r="X46" s="3">
        <v>-202.89713701999997</v>
      </c>
      <c r="Y46" s="3">
        <v>-101.70810210999998</v>
      </c>
      <c r="Z46" s="3">
        <v>-101.18903490999999</v>
      </c>
      <c r="AA46" s="3">
        <v>-101.18903490999999</v>
      </c>
      <c r="AB46" s="147">
        <v>-418.42624622999989</v>
      </c>
      <c r="AC46" s="3">
        <v>-95.543433080000014</v>
      </c>
      <c r="AD46" s="3">
        <v>-322.88281314999989</v>
      </c>
      <c r="AE46" s="3">
        <v>-94.445640220000001</v>
      </c>
      <c r="AF46" s="3">
        <v>-228.43717292999995</v>
      </c>
      <c r="AG46" s="3">
        <v>-107.07811122999999</v>
      </c>
      <c r="AH46" s="3">
        <v>-121.35906169999997</v>
      </c>
      <c r="AI46" s="148">
        <v>-121.35906169999997</v>
      </c>
      <c r="AJ46" s="3">
        <v>-739.23132767000004</v>
      </c>
      <c r="AK46" s="3">
        <v>-143.72919303000003</v>
      </c>
    </row>
    <row r="47" spans="1:59" x14ac:dyDescent="0.25">
      <c r="A47" s="26" t="s">
        <v>84</v>
      </c>
      <c r="B47" s="25">
        <f>C47</f>
        <v>242.49316428952267</v>
      </c>
      <c r="C47" s="25">
        <v>242.49316428952267</v>
      </c>
      <c r="D47" s="154">
        <f>E47+G47+I47+K47</f>
        <v>806.0787167335551</v>
      </c>
      <c r="E47" s="4">
        <v>244.14178283719886</v>
      </c>
      <c r="F47" s="4">
        <f>K47+I47+G47</f>
        <v>561.93693389635632</v>
      </c>
      <c r="G47" s="4">
        <v>216.35680460926045</v>
      </c>
      <c r="H47" s="4">
        <f>K47+I47</f>
        <v>345.58012928709582</v>
      </c>
      <c r="I47" s="25">
        <v>183.80837079376215</v>
      </c>
      <c r="J47" s="25">
        <f>K47</f>
        <v>161.77175849333369</v>
      </c>
      <c r="K47" s="25">
        <v>161.77175849333369</v>
      </c>
      <c r="L47" s="154">
        <f>M47+O47+Q47+S47</f>
        <v>527.05187180623818</v>
      </c>
      <c r="M47" s="4">
        <v>147.26942438639855</v>
      </c>
      <c r="N47" s="4">
        <v>379.78244741983963</v>
      </c>
      <c r="O47" s="4">
        <v>137.59940501774028</v>
      </c>
      <c r="P47" s="4">
        <v>242.18304240209929</v>
      </c>
      <c r="Q47" s="4">
        <v>134.477618781746</v>
      </c>
      <c r="R47" s="4">
        <v>107.70542362035327</v>
      </c>
      <c r="S47" s="155">
        <v>107.70542362035327</v>
      </c>
      <c r="T47" s="4">
        <v>456.58318109438522</v>
      </c>
      <c r="U47" s="4">
        <v>101.68972335727926</v>
      </c>
      <c r="V47" s="4">
        <v>354.89345773710596</v>
      </c>
      <c r="W47" s="4">
        <v>107.96424872960476</v>
      </c>
      <c r="X47" s="4">
        <v>246.92920900750121</v>
      </c>
      <c r="Y47" s="4">
        <v>116.88082686011735</v>
      </c>
      <c r="Z47" s="4">
        <v>130.04838214738388</v>
      </c>
      <c r="AA47" s="4">
        <v>130.04838214738388</v>
      </c>
      <c r="AB47" s="154">
        <v>521.46625120709155</v>
      </c>
      <c r="AC47" s="4">
        <v>136.61011282957185</v>
      </c>
      <c r="AD47" s="4">
        <v>384.85613837751981</v>
      </c>
      <c r="AE47" s="4">
        <v>129.5887293723155</v>
      </c>
      <c r="AF47" s="4">
        <v>255.26740900520429</v>
      </c>
      <c r="AG47" s="4">
        <v>120.99911822607991</v>
      </c>
      <c r="AH47" s="4">
        <v>134.26829077912438</v>
      </c>
      <c r="AI47" s="155">
        <v>134.26829077912438</v>
      </c>
      <c r="AJ47" s="4">
        <v>621.13903779166856</v>
      </c>
      <c r="AK47" s="4">
        <v>137.00572015369781</v>
      </c>
    </row>
    <row r="48" spans="1:59" x14ac:dyDescent="0.25">
      <c r="A48" s="20" t="s">
        <v>99</v>
      </c>
      <c r="B48" s="3">
        <f t="shared" ref="B48:C48" si="29">SUM(B46:B47)</f>
        <v>75.33357464952266</v>
      </c>
      <c r="C48" s="3">
        <f t="shared" si="29"/>
        <v>75.33357464952266</v>
      </c>
      <c r="D48" s="147">
        <f>SUM(D46:D47)</f>
        <v>248.33979873355509</v>
      </c>
      <c r="E48" s="3">
        <f>SUM(E46:E47)</f>
        <v>85.425623387198897</v>
      </c>
      <c r="F48" s="3">
        <f t="shared" ref="F48:H48" si="30">SUM(F46:F47)</f>
        <v>162.91417534635633</v>
      </c>
      <c r="G48" s="3">
        <f t="shared" si="30"/>
        <v>71.80305376926043</v>
      </c>
      <c r="H48" s="3">
        <f t="shared" si="30"/>
        <v>91.111121577095844</v>
      </c>
      <c r="I48" s="3">
        <f t="shared" ref="I48:K48" si="31">SUM(I46:I47)</f>
        <v>53.171625063762178</v>
      </c>
      <c r="J48" s="3">
        <f t="shared" si="31"/>
        <v>37.93949651333368</v>
      </c>
      <c r="K48" s="148">
        <f t="shared" si="31"/>
        <v>37.93949651333368</v>
      </c>
      <c r="L48" s="147">
        <f>SUM(L46:L47)</f>
        <v>95.45837159623818</v>
      </c>
      <c r="M48" s="3">
        <f>SUM(M46:M47)</f>
        <v>31.474322996398541</v>
      </c>
      <c r="N48" s="3">
        <f>SUM(N46:N47)</f>
        <v>63.984048599839639</v>
      </c>
      <c r="O48" s="3">
        <f t="shared" ref="O48:AK48" si="32">SUM(O46:O47)</f>
        <v>29.05137197774026</v>
      </c>
      <c r="P48" s="3">
        <f t="shared" si="32"/>
        <v>34.932676622099279</v>
      </c>
      <c r="Q48" s="3">
        <f t="shared" si="32"/>
        <v>29.658329441746005</v>
      </c>
      <c r="R48" s="3">
        <f t="shared" si="32"/>
        <v>5.2743471803532742</v>
      </c>
      <c r="S48" s="148">
        <f t="shared" si="32"/>
        <v>5.2743471803532742</v>
      </c>
      <c r="T48" s="3">
        <f t="shared" si="32"/>
        <v>46.519563584385196</v>
      </c>
      <c r="U48" s="3">
        <f t="shared" si="32"/>
        <v>-1.5102212627207479</v>
      </c>
      <c r="V48" s="3">
        <f t="shared" si="32"/>
        <v>48.029784847105987</v>
      </c>
      <c r="W48" s="3">
        <f t="shared" si="32"/>
        <v>3.9977128596047606</v>
      </c>
      <c r="X48" s="3">
        <f t="shared" si="32"/>
        <v>44.03207198750124</v>
      </c>
      <c r="Y48" s="3">
        <f t="shared" si="32"/>
        <v>15.172724750117368</v>
      </c>
      <c r="Z48" s="3">
        <f t="shared" si="32"/>
        <v>28.859347237383886</v>
      </c>
      <c r="AA48" s="3">
        <f t="shared" si="32"/>
        <v>28.859347237383886</v>
      </c>
      <c r="AB48" s="147">
        <f t="shared" si="32"/>
        <v>103.04000497709166</v>
      </c>
      <c r="AC48" s="3">
        <f t="shared" si="32"/>
        <v>41.066679749571833</v>
      </c>
      <c r="AD48" s="3">
        <f t="shared" si="32"/>
        <v>61.973325227519922</v>
      </c>
      <c r="AE48" s="3">
        <f t="shared" si="32"/>
        <v>35.143089152315497</v>
      </c>
      <c r="AF48" s="3">
        <f t="shared" si="32"/>
        <v>26.83023607520434</v>
      </c>
      <c r="AG48" s="3">
        <f t="shared" si="32"/>
        <v>13.921006996079925</v>
      </c>
      <c r="AH48" s="3">
        <f t="shared" si="32"/>
        <v>12.909229079124415</v>
      </c>
      <c r="AI48" s="148">
        <f t="shared" si="32"/>
        <v>12.909229079124415</v>
      </c>
      <c r="AJ48" s="3">
        <f t="shared" si="32"/>
        <v>-118.09228987833148</v>
      </c>
      <c r="AK48" s="3">
        <f t="shared" si="32"/>
        <v>-6.7234728763022247</v>
      </c>
    </row>
    <row r="49" spans="1:51" x14ac:dyDescent="0.25">
      <c r="A49" s="20" t="s">
        <v>100</v>
      </c>
      <c r="B49" s="3">
        <f>C49</f>
        <v>54206.351509813328</v>
      </c>
      <c r="C49" s="3">
        <v>54206.351509813328</v>
      </c>
      <c r="D49" s="147">
        <v>52682.99478709916</v>
      </c>
      <c r="E49" s="3">
        <v>53779.959956730003</v>
      </c>
      <c r="F49" s="3">
        <v>52317.339730555555</v>
      </c>
      <c r="G49" s="3">
        <v>53957.310885373328</v>
      </c>
      <c r="H49" s="3">
        <v>51497.354153146676</v>
      </c>
      <c r="I49" s="3">
        <v>51955.536402453348</v>
      </c>
      <c r="J49" s="3">
        <f>K49</f>
        <v>51039.171903840004</v>
      </c>
      <c r="K49" s="3">
        <v>51039.171903840004</v>
      </c>
      <c r="L49" s="147">
        <v>50373.767924432505</v>
      </c>
      <c r="M49" s="3">
        <v>50997.451730293331</v>
      </c>
      <c r="N49" s="3">
        <v>50165.873322478881</v>
      </c>
      <c r="O49" s="3">
        <v>51717.487142050013</v>
      </c>
      <c r="P49" s="3">
        <v>49390.066412693319</v>
      </c>
      <c r="Q49" s="3">
        <v>49682.942702313332</v>
      </c>
      <c r="R49" s="3">
        <v>49097.190123073327</v>
      </c>
      <c r="S49" s="148">
        <v>49097.190123073327</v>
      </c>
      <c r="T49" s="3">
        <v>48918.760810665008</v>
      </c>
      <c r="U49" s="3">
        <v>49361.16541810667</v>
      </c>
      <c r="V49" s="3">
        <v>48771.292608184449</v>
      </c>
      <c r="W49" s="3">
        <v>49993.217074003333</v>
      </c>
      <c r="X49" s="3">
        <v>48160.330375275</v>
      </c>
      <c r="Y49" s="3">
        <v>48277.598898846678</v>
      </c>
      <c r="Z49" s="3">
        <v>48043.061851703329</v>
      </c>
      <c r="AA49" s="3">
        <v>48043.061851703329</v>
      </c>
      <c r="AB49" s="147">
        <v>47888.803085140004</v>
      </c>
      <c r="AC49" s="3">
        <v>47993.696768166665</v>
      </c>
      <c r="AD49" s="3">
        <v>47853.838524131112</v>
      </c>
      <c r="AE49" s="3">
        <v>48817.026327026673</v>
      </c>
      <c r="AF49" s="3">
        <v>47372.244622683327</v>
      </c>
      <c r="AG49" s="3">
        <v>47487.246013146665</v>
      </c>
      <c r="AH49" s="3">
        <v>47257.243232220004</v>
      </c>
      <c r="AI49" s="148">
        <v>47257.243232220004</v>
      </c>
      <c r="AJ49" s="3">
        <v>46243.007353044166</v>
      </c>
      <c r="AK49" s="3">
        <v>46868.728885630007</v>
      </c>
    </row>
    <row r="50" spans="1:51" ht="15.75" thickBot="1" x14ac:dyDescent="0.3">
      <c r="A50" s="56" t="s">
        <v>101</v>
      </c>
      <c r="B50" s="67">
        <f>(B48/91*365)/B49</f>
        <v>5.5742940017472556E-3</v>
      </c>
      <c r="C50" s="67">
        <f>(C48/91*365)/C49</f>
        <v>5.5742940017472556E-3</v>
      </c>
      <c r="D50" s="165">
        <f>(D48/365*365)/D49</f>
        <v>4.7138512101891315E-3</v>
      </c>
      <c r="E50" s="67">
        <f>(E48/92*365)/E49</f>
        <v>6.3019175854267867E-3</v>
      </c>
      <c r="F50" s="67">
        <f>(F48/273*365)/F49</f>
        <v>4.1633549565908787E-3</v>
      </c>
      <c r="G50" s="67">
        <f>(G48/92*365)/G49</f>
        <v>5.2795590898694249E-3</v>
      </c>
      <c r="H50" s="67">
        <f>(H48/181*365)/H49</f>
        <v>3.5678021766848028E-3</v>
      </c>
      <c r="I50" s="67">
        <f>(I48/91*365)/I49</f>
        <v>4.1048715612357197E-3</v>
      </c>
      <c r="J50" s="67">
        <f>(J48/90*365)/J49</f>
        <v>3.0146597235065002E-3</v>
      </c>
      <c r="K50" s="166">
        <f>(K48/90*365)/K49</f>
        <v>3.0146597235065002E-3</v>
      </c>
      <c r="L50" s="165">
        <f>(L48/365*365)/L49</f>
        <v>1.8950016155122385E-3</v>
      </c>
      <c r="M50" s="67">
        <f>(M48/92*365)/M49</f>
        <v>2.4485724507675934E-3</v>
      </c>
      <c r="N50" s="67">
        <f>(N48/273*365)/N49</f>
        <v>1.7052715907937481E-3</v>
      </c>
      <c r="O50" s="67">
        <f>(O48/92*365)/O49</f>
        <v>2.2286109966496749E-3</v>
      </c>
      <c r="P50" s="67">
        <f>(P48/181*365)/P49</f>
        <v>1.426285749359502E-3</v>
      </c>
      <c r="Q50" s="67">
        <f>(Q48/91*365)/Q49</f>
        <v>2.3943677045843766E-3</v>
      </c>
      <c r="R50" s="67">
        <f>(R48/90*365)/R49</f>
        <v>4.3567479025969822E-4</v>
      </c>
      <c r="S50" s="166">
        <f>(S48/90*365)/S49</f>
        <v>4.3567479025969822E-4</v>
      </c>
      <c r="T50" s="67">
        <f>(T48/365*365)/T49</f>
        <v>9.5095547829664661E-4</v>
      </c>
      <c r="U50" s="67">
        <f>(U48/92*365)/U49</f>
        <v>-1.2138365564524606E-4</v>
      </c>
      <c r="V50" s="67">
        <f>(V48/273*365)/V49</f>
        <v>1.3166689454633539E-3</v>
      </c>
      <c r="W50" s="67">
        <f>(W48/92*365)/W49</f>
        <v>3.1725286278331795E-4</v>
      </c>
      <c r="X50" s="67">
        <f>(X48/181*365)/X49</f>
        <v>1.843715701926486E-3</v>
      </c>
      <c r="Y50" s="67">
        <f>(Y48/91*365)/Y49</f>
        <v>1.260577030083731E-3</v>
      </c>
      <c r="Z50" s="67">
        <f>(Z48/90*365)/Z49</f>
        <v>2.4361620909914908E-3</v>
      </c>
      <c r="AA50" s="67">
        <f>(AA48/90*365)/AA49</f>
        <v>2.4361620909914908E-3</v>
      </c>
      <c r="AB50" s="165">
        <f>(AB48/365*366)/AB49</f>
        <v>2.1575462259287841E-3</v>
      </c>
      <c r="AC50" s="67">
        <f>(AC48/92*366)/AC49</f>
        <v>3.4040712862746358E-3</v>
      </c>
      <c r="AD50" s="67">
        <f>(AD48/273*366)/AD49</f>
        <v>1.7362268085578266E-3</v>
      </c>
      <c r="AE50" s="67">
        <f>(AE48/92*366)/AE49</f>
        <v>2.8639265217368674E-3</v>
      </c>
      <c r="AF50" s="67">
        <f>(AF48/181*366)/AF49</f>
        <v>1.1452572276543047E-3</v>
      </c>
      <c r="AG50" s="67">
        <f>(AG48/91*366)/AG49</f>
        <v>1.1790530907295641E-3</v>
      </c>
      <c r="AH50" s="67">
        <f>(AH48/91*366)/AH49</f>
        <v>1.098681008153232E-3</v>
      </c>
      <c r="AI50" s="166">
        <f>(AI48/91*366)/AI49</f>
        <v>1.098681008153232E-3</v>
      </c>
      <c r="AJ50" s="67">
        <f>(AJ48/365*365)/AJ49</f>
        <v>-2.5537329131029691E-3</v>
      </c>
      <c r="AK50" s="67">
        <f>(AK48/92*365)/AK49</f>
        <v>-5.6913529465567347E-4</v>
      </c>
    </row>
    <row r="51" spans="1:51" x14ac:dyDescent="0.25">
      <c r="D51" s="90"/>
      <c r="F51" s="90"/>
      <c r="H51" s="90"/>
      <c r="L51" s="145"/>
      <c r="M51" s="22"/>
      <c r="N51" s="159"/>
      <c r="O51" s="90"/>
      <c r="P51" s="90"/>
      <c r="Q51" s="90"/>
      <c r="R51" s="90"/>
      <c r="S51" s="170"/>
      <c r="T51" s="70"/>
      <c r="U51" s="70"/>
      <c r="V51" s="70"/>
      <c r="W51" s="70"/>
      <c r="X51" s="70"/>
      <c r="Y51" s="70"/>
      <c r="Z51" s="70"/>
      <c r="AA51" s="70"/>
      <c r="AB51" s="171"/>
      <c r="AC51" s="90"/>
      <c r="AD51" s="90"/>
      <c r="AE51" s="90"/>
      <c r="AF51" s="90"/>
      <c r="AG51" s="90"/>
      <c r="AH51" s="90"/>
      <c r="AI51" s="170"/>
      <c r="AJ51" s="70"/>
      <c r="AK51" s="70"/>
      <c r="AL51" s="70"/>
      <c r="AM51" s="70"/>
      <c r="AN51" s="70"/>
      <c r="AO51" s="70"/>
      <c r="AP51" s="70"/>
      <c r="AQ51" s="70"/>
      <c r="AR51" s="70"/>
      <c r="AS51" s="70"/>
      <c r="AT51" s="70"/>
      <c r="AU51" s="70"/>
      <c r="AV51" s="70"/>
      <c r="AW51" s="70"/>
      <c r="AX51" s="70"/>
      <c r="AY51" s="70"/>
    </row>
    <row r="52" spans="1:51" x14ac:dyDescent="0.25">
      <c r="D52" s="90"/>
      <c r="F52" s="90"/>
      <c r="H52" s="90"/>
      <c r="L52" s="145"/>
      <c r="M52" s="22"/>
      <c r="N52" s="159"/>
      <c r="O52" s="90"/>
      <c r="P52" s="90"/>
      <c r="Q52" s="90"/>
      <c r="R52" s="90"/>
      <c r="S52" s="170"/>
      <c r="T52" s="70"/>
      <c r="U52" s="70"/>
      <c r="V52" s="70"/>
      <c r="W52" s="70"/>
      <c r="X52" s="70"/>
      <c r="Y52" s="70"/>
      <c r="Z52" s="70"/>
      <c r="AA52" s="70"/>
      <c r="AB52" s="171"/>
      <c r="AC52" s="90"/>
      <c r="AD52" s="90"/>
      <c r="AE52" s="90"/>
      <c r="AF52" s="90"/>
      <c r="AG52" s="90"/>
      <c r="AH52" s="90"/>
      <c r="AI52" s="170"/>
      <c r="AJ52" s="70"/>
      <c r="AK52" s="70"/>
      <c r="AL52" s="70"/>
      <c r="AM52" s="70"/>
      <c r="AN52" s="70"/>
      <c r="AO52" s="70"/>
      <c r="AP52" s="70"/>
      <c r="AQ52" s="70"/>
      <c r="AR52" s="70"/>
      <c r="AS52" s="70"/>
      <c r="AT52" s="70"/>
      <c r="AU52" s="70"/>
      <c r="AV52" s="70"/>
      <c r="AW52" s="70"/>
      <c r="AX52" s="70"/>
      <c r="AY52" s="70"/>
    </row>
    <row r="53" spans="1:51" x14ac:dyDescent="0.25">
      <c r="A53" s="20" t="s">
        <v>50</v>
      </c>
      <c r="B53" s="70">
        <v>212161</v>
      </c>
      <c r="C53" s="70"/>
      <c r="D53" s="90">
        <v>207114</v>
      </c>
      <c r="E53" s="20"/>
      <c r="F53" s="90">
        <v>203575</v>
      </c>
      <c r="G53" s="20"/>
      <c r="H53" s="90">
        <v>198626</v>
      </c>
      <c r="I53" s="20"/>
      <c r="J53" s="70">
        <v>196468</v>
      </c>
      <c r="K53" s="70"/>
      <c r="L53" s="171">
        <v>192105</v>
      </c>
      <c r="M53" s="90"/>
      <c r="N53" s="90">
        <v>183014</v>
      </c>
      <c r="O53" s="90"/>
      <c r="P53" s="90">
        <v>178927</v>
      </c>
      <c r="Q53" s="90"/>
      <c r="R53" s="90">
        <v>174280</v>
      </c>
      <c r="S53" s="170"/>
      <c r="T53" s="70">
        <v>172554</v>
      </c>
      <c r="U53" s="70"/>
      <c r="V53" s="70">
        <v>167105</v>
      </c>
      <c r="W53" s="70"/>
      <c r="X53" s="70">
        <v>164958</v>
      </c>
      <c r="Y53" s="70"/>
      <c r="Z53" s="70">
        <v>159843</v>
      </c>
      <c r="AA53" s="70"/>
      <c r="AB53" s="171">
        <v>157638</v>
      </c>
      <c r="AC53" s="90"/>
      <c r="AD53" s="90">
        <v>157352</v>
      </c>
      <c r="AE53" s="90"/>
      <c r="AF53" s="90">
        <v>156738</v>
      </c>
      <c r="AG53" s="90"/>
      <c r="AH53" s="90">
        <v>155172</v>
      </c>
      <c r="AI53" s="170"/>
      <c r="AJ53" s="70">
        <v>155190</v>
      </c>
      <c r="AK53" s="70"/>
      <c r="AL53" s="70"/>
      <c r="AM53" s="70"/>
      <c r="AN53" s="70"/>
      <c r="AO53" s="70"/>
      <c r="AP53" s="70"/>
      <c r="AQ53" s="70"/>
      <c r="AR53" s="70"/>
      <c r="AS53" s="70"/>
      <c r="AT53" s="70"/>
      <c r="AU53" s="70"/>
      <c r="AV53" s="70"/>
      <c r="AW53" s="70"/>
      <c r="AX53" s="70"/>
      <c r="AY53" s="70"/>
    </row>
    <row r="54" spans="1:51" x14ac:dyDescent="0.25">
      <c r="A54" s="26" t="s">
        <v>51</v>
      </c>
      <c r="B54" s="120">
        <v>4193</v>
      </c>
      <c r="C54" s="11"/>
      <c r="D54" s="71">
        <v>4243</v>
      </c>
      <c r="E54" s="26"/>
      <c r="F54" s="71">
        <v>6279</v>
      </c>
      <c r="G54" s="26"/>
      <c r="H54" s="71">
        <v>8887</v>
      </c>
      <c r="I54" s="26"/>
      <c r="J54" s="120">
        <v>8938</v>
      </c>
      <c r="K54" s="11"/>
      <c r="L54" s="162">
        <v>9294</v>
      </c>
      <c r="M54" s="11"/>
      <c r="N54" s="4">
        <v>13431</v>
      </c>
      <c r="O54" s="93"/>
      <c r="P54" s="71">
        <v>14547</v>
      </c>
      <c r="Q54" s="93"/>
      <c r="R54" s="71">
        <v>14632</v>
      </c>
      <c r="S54" s="172"/>
      <c r="T54" s="71">
        <v>14583</v>
      </c>
      <c r="U54" s="93"/>
      <c r="V54" s="71">
        <v>18045</v>
      </c>
      <c r="W54" s="93"/>
      <c r="X54" s="71">
        <v>19359</v>
      </c>
      <c r="Y54" s="93"/>
      <c r="Z54" s="71">
        <v>23339</v>
      </c>
      <c r="AA54" s="93"/>
      <c r="AB54" s="149">
        <v>24694</v>
      </c>
      <c r="AC54" s="93"/>
      <c r="AD54" s="71">
        <v>25690</v>
      </c>
      <c r="AE54" s="93"/>
      <c r="AF54" s="71">
        <v>26700</v>
      </c>
      <c r="AG54" s="93"/>
      <c r="AH54" s="71">
        <v>28767</v>
      </c>
      <c r="AI54" s="172"/>
      <c r="AJ54" s="71">
        <v>28706</v>
      </c>
      <c r="AK54" s="11"/>
      <c r="AL54" s="70"/>
    </row>
    <row r="55" spans="1:51" ht="30" x14ac:dyDescent="0.25">
      <c r="A55" s="72" t="s">
        <v>261</v>
      </c>
      <c r="B55" s="90">
        <f>SUM(B53:B54)</f>
        <v>216354</v>
      </c>
      <c r="C55" s="39"/>
      <c r="D55" s="90">
        <f>SUM(D53:D54)</f>
        <v>211357</v>
      </c>
      <c r="E55" s="72"/>
      <c r="F55" s="90">
        <f>SUM(F53:F54)</f>
        <v>209854</v>
      </c>
      <c r="G55" s="72"/>
      <c r="H55" s="90">
        <f>SUM(H53:H54)</f>
        <v>207513</v>
      </c>
      <c r="I55" s="72"/>
      <c r="J55" s="90">
        <f>SUM(J53:J54)</f>
        <v>205406</v>
      </c>
      <c r="K55" s="39"/>
      <c r="L55" s="171">
        <f>SUM(L53:L54)</f>
        <v>201399</v>
      </c>
      <c r="M55" s="141"/>
      <c r="N55" s="90">
        <f>SUM(N53:N54)</f>
        <v>196445</v>
      </c>
      <c r="O55" s="42"/>
      <c r="P55" s="90">
        <f>SUM(P53:P54)</f>
        <v>193474</v>
      </c>
      <c r="Q55" s="42"/>
      <c r="R55" s="90">
        <f>SUM(R53:R54)</f>
        <v>188912</v>
      </c>
      <c r="S55" s="173"/>
      <c r="T55" s="70">
        <f>SUM(T53:T54)</f>
        <v>187137</v>
      </c>
      <c r="U55" s="15"/>
      <c r="V55" s="70">
        <f>SUM(V53:V54)</f>
        <v>185150</v>
      </c>
      <c r="W55" s="15"/>
      <c r="X55" s="70">
        <f>SUM(X53:X54)</f>
        <v>184317</v>
      </c>
      <c r="Y55" s="15"/>
      <c r="Z55" s="70">
        <f>SUM(Z53:Z54)</f>
        <v>183182</v>
      </c>
      <c r="AA55" s="15"/>
      <c r="AB55" s="171">
        <f>SUM(AB53:AB54)</f>
        <v>182332</v>
      </c>
      <c r="AC55" s="91"/>
      <c r="AD55" s="90">
        <f>SUM(AD53:AD54)</f>
        <v>183042</v>
      </c>
      <c r="AE55" s="91"/>
      <c r="AF55" s="90">
        <f>SUM(AF53:AF54)</f>
        <v>183438</v>
      </c>
      <c r="AG55" s="91"/>
      <c r="AH55" s="90">
        <f>SUM(AH53:AH54)</f>
        <v>183939</v>
      </c>
      <c r="AI55" s="230"/>
      <c r="AJ55" s="70">
        <f>SUM(AJ53:AJ54)</f>
        <v>183896</v>
      </c>
      <c r="AK55" s="15"/>
    </row>
    <row r="56" spans="1:51" x14ac:dyDescent="0.25">
      <c r="A56" s="72"/>
      <c r="B56" s="39"/>
      <c r="C56" s="39"/>
      <c r="D56" s="90"/>
      <c r="E56" s="72"/>
      <c r="F56" s="90"/>
      <c r="G56" s="72"/>
      <c r="H56" s="90"/>
      <c r="I56" s="72"/>
      <c r="J56" s="39"/>
      <c r="K56" s="39"/>
      <c r="L56" s="174"/>
      <c r="M56" s="141"/>
      <c r="N56" s="90"/>
      <c r="O56" s="42"/>
      <c r="P56" s="90"/>
      <c r="Q56" s="42"/>
      <c r="R56" s="90"/>
      <c r="S56" s="173"/>
      <c r="T56" s="70"/>
      <c r="U56" s="15"/>
      <c r="V56" s="70"/>
      <c r="W56" s="15"/>
      <c r="X56" s="70"/>
      <c r="Y56" s="15"/>
      <c r="Z56" s="70"/>
      <c r="AA56" s="15"/>
      <c r="AB56" s="171"/>
      <c r="AC56" s="91"/>
      <c r="AD56" s="90"/>
      <c r="AE56" s="91"/>
      <c r="AF56" s="90"/>
      <c r="AG56" s="91"/>
      <c r="AH56" s="90"/>
      <c r="AI56" s="230"/>
      <c r="AJ56" s="70"/>
      <c r="AK56" s="15"/>
    </row>
    <row r="57" spans="1:51" x14ac:dyDescent="0.25">
      <c r="A57" s="20" t="s">
        <v>50</v>
      </c>
      <c r="B57" s="90">
        <f>B53</f>
        <v>212161</v>
      </c>
      <c r="C57" s="39"/>
      <c r="D57" s="90">
        <f>D53</f>
        <v>207114</v>
      </c>
      <c r="E57" s="20"/>
      <c r="F57" s="90">
        <f>F53</f>
        <v>203575</v>
      </c>
      <c r="G57" s="20"/>
      <c r="H57" s="90">
        <f>H53</f>
        <v>198626</v>
      </c>
      <c r="I57" s="22"/>
      <c r="J57" s="90">
        <f>J53</f>
        <v>196468</v>
      </c>
      <c r="K57" s="39"/>
      <c r="L57" s="171">
        <f>L53</f>
        <v>192105</v>
      </c>
      <c r="M57" s="141"/>
      <c r="N57" s="90">
        <f>N53</f>
        <v>183014</v>
      </c>
      <c r="O57" s="141"/>
      <c r="P57" s="90">
        <f>P53</f>
        <v>178927</v>
      </c>
      <c r="Q57" s="141"/>
      <c r="R57" s="90">
        <f>R53</f>
        <v>174280</v>
      </c>
      <c r="S57" s="175"/>
      <c r="T57" s="70">
        <f>T53</f>
        <v>172554</v>
      </c>
      <c r="U57" s="39"/>
      <c r="V57" s="70">
        <f>V53</f>
        <v>167105</v>
      </c>
      <c r="W57" s="39"/>
      <c r="X57" s="70">
        <f>X53</f>
        <v>164958</v>
      </c>
      <c r="Y57" s="39"/>
      <c r="Z57" s="70">
        <f>Z53</f>
        <v>159843</v>
      </c>
      <c r="AA57" s="39"/>
      <c r="AB57" s="171">
        <f>AB53</f>
        <v>157638</v>
      </c>
      <c r="AC57" s="141"/>
      <c r="AD57" s="90">
        <f>AD53</f>
        <v>157352</v>
      </c>
      <c r="AE57" s="141"/>
      <c r="AF57" s="90">
        <f>AF53</f>
        <v>156738</v>
      </c>
      <c r="AG57" s="141"/>
      <c r="AH57" s="90">
        <f>AH53</f>
        <v>155172</v>
      </c>
      <c r="AI57" s="175"/>
      <c r="AJ57" s="70">
        <f>AJ53</f>
        <v>155190</v>
      </c>
      <c r="AK57" s="15"/>
    </row>
    <row r="58" spans="1:51" x14ac:dyDescent="0.25">
      <c r="A58" s="68" t="s">
        <v>70</v>
      </c>
      <c r="B58" s="71">
        <f>J53</f>
        <v>196468</v>
      </c>
      <c r="C58" s="40"/>
      <c r="D58" s="71">
        <f>L53</f>
        <v>192105</v>
      </c>
      <c r="E58" s="68"/>
      <c r="F58" s="71">
        <f>N53</f>
        <v>183014</v>
      </c>
      <c r="G58" s="68"/>
      <c r="H58" s="71">
        <f>P53</f>
        <v>178927</v>
      </c>
      <c r="I58" s="68"/>
      <c r="J58" s="71">
        <f>R53</f>
        <v>174280</v>
      </c>
      <c r="K58" s="40"/>
      <c r="L58" s="149">
        <f>T53</f>
        <v>172554</v>
      </c>
      <c r="M58" s="40"/>
      <c r="N58" s="71">
        <f>V53</f>
        <v>167105</v>
      </c>
      <c r="O58" s="40"/>
      <c r="P58" s="71">
        <f>X53</f>
        <v>164958</v>
      </c>
      <c r="Q58" s="40"/>
      <c r="R58" s="71">
        <f>Z53</f>
        <v>159843</v>
      </c>
      <c r="S58" s="176"/>
      <c r="T58" s="71">
        <f>AB53</f>
        <v>157638</v>
      </c>
      <c r="U58" s="40"/>
      <c r="V58" s="71">
        <f>AD53</f>
        <v>157352</v>
      </c>
      <c r="W58" s="40"/>
      <c r="X58" s="71">
        <f>AF53</f>
        <v>156738</v>
      </c>
      <c r="Y58" s="40"/>
      <c r="Z58" s="71">
        <f>AH53</f>
        <v>155172</v>
      </c>
      <c r="AA58" s="40"/>
      <c r="AB58" s="149">
        <f>AJ53</f>
        <v>155190</v>
      </c>
      <c r="AC58" s="40"/>
      <c r="AD58" s="71">
        <v>151911</v>
      </c>
      <c r="AE58" s="40"/>
      <c r="AF58" s="71">
        <v>150245</v>
      </c>
      <c r="AG58" s="40"/>
      <c r="AH58" s="71">
        <v>144686</v>
      </c>
      <c r="AI58" s="176"/>
      <c r="AJ58" s="71">
        <v>141620</v>
      </c>
      <c r="AK58" s="11"/>
    </row>
    <row r="59" spans="1:51" x14ac:dyDescent="0.25">
      <c r="A59" s="72" t="s">
        <v>52</v>
      </c>
      <c r="B59" s="90">
        <f>B57-B58</f>
        <v>15693</v>
      </c>
      <c r="C59" s="39"/>
      <c r="D59" s="90">
        <f>D57-D58</f>
        <v>15009</v>
      </c>
      <c r="E59" s="72"/>
      <c r="F59" s="90">
        <f>F57-F58</f>
        <v>20561</v>
      </c>
      <c r="G59" s="72"/>
      <c r="H59" s="90">
        <f>H57-H58</f>
        <v>19699</v>
      </c>
      <c r="I59" s="72"/>
      <c r="J59" s="90">
        <f>J57-J58</f>
        <v>22188</v>
      </c>
      <c r="K59" s="39"/>
      <c r="L59" s="171">
        <f>L57-L58</f>
        <v>19551</v>
      </c>
      <c r="M59" s="141"/>
      <c r="N59" s="90">
        <f>N57-N58</f>
        <v>15909</v>
      </c>
      <c r="O59" s="141"/>
      <c r="P59" s="90">
        <f>P57-P58</f>
        <v>13969</v>
      </c>
      <c r="Q59" s="141"/>
      <c r="R59" s="90">
        <f>R57-R58</f>
        <v>14437</v>
      </c>
      <c r="S59" s="175"/>
      <c r="T59" s="70">
        <f>T57-T58</f>
        <v>14916</v>
      </c>
      <c r="U59" s="39"/>
      <c r="V59" s="70">
        <f>V57-V58</f>
        <v>9753</v>
      </c>
      <c r="W59" s="39"/>
      <c r="X59" s="70">
        <f>X57-X58</f>
        <v>8220</v>
      </c>
      <c r="Y59" s="39"/>
      <c r="Z59" s="70">
        <f>Z57-Z58</f>
        <v>4671</v>
      </c>
      <c r="AA59" s="39"/>
      <c r="AB59" s="171">
        <f>AB57-AB58</f>
        <v>2448</v>
      </c>
      <c r="AC59" s="141"/>
      <c r="AD59" s="90">
        <f>AD57-AD58</f>
        <v>5441</v>
      </c>
      <c r="AE59" s="141"/>
      <c r="AF59" s="90">
        <f>AF57-AF58</f>
        <v>6493</v>
      </c>
      <c r="AG59" s="141"/>
      <c r="AH59" s="90">
        <f>AH57-AH58</f>
        <v>10486</v>
      </c>
      <c r="AI59" s="175"/>
      <c r="AJ59" s="70">
        <f>AJ57-AJ58</f>
        <v>13570</v>
      </c>
      <c r="AK59" s="15"/>
    </row>
    <row r="60" spans="1:51" x14ac:dyDescent="0.25">
      <c r="A60" s="72"/>
      <c r="B60" s="39"/>
      <c r="C60" s="39"/>
      <c r="D60" s="90"/>
      <c r="E60" s="72"/>
      <c r="F60" s="90"/>
      <c r="G60" s="72"/>
      <c r="H60" s="90"/>
      <c r="I60" s="72"/>
      <c r="J60" s="39"/>
      <c r="K60" s="39"/>
      <c r="L60" s="174"/>
      <c r="M60" s="141"/>
      <c r="N60" s="90"/>
      <c r="O60" s="42"/>
      <c r="P60" s="90"/>
      <c r="Q60" s="42"/>
      <c r="R60" s="90"/>
      <c r="S60" s="173"/>
      <c r="T60" s="70"/>
      <c r="U60" s="15"/>
      <c r="V60" s="70"/>
      <c r="W60" s="15"/>
      <c r="X60" s="70"/>
      <c r="Y60" s="15"/>
      <c r="Z60" s="70"/>
      <c r="AA60" s="15"/>
      <c r="AB60" s="171"/>
      <c r="AC60" s="91"/>
      <c r="AD60" s="90"/>
      <c r="AE60" s="91"/>
      <c r="AF60" s="90"/>
      <c r="AG60" s="91"/>
      <c r="AH60" s="90"/>
      <c r="AI60" s="230"/>
      <c r="AJ60" s="70"/>
      <c r="AK60" s="15"/>
    </row>
    <row r="61" spans="1:51" ht="30" x14ac:dyDescent="0.25">
      <c r="A61" s="72" t="s">
        <v>261</v>
      </c>
      <c r="B61" s="90">
        <f>B55</f>
        <v>216354</v>
      </c>
      <c r="C61" s="39"/>
      <c r="D61" s="90">
        <f>D55</f>
        <v>211357</v>
      </c>
      <c r="E61" s="72"/>
      <c r="F61" s="90">
        <f>F55</f>
        <v>209854</v>
      </c>
      <c r="G61" s="72"/>
      <c r="H61" s="90">
        <f>H55</f>
        <v>207513</v>
      </c>
      <c r="I61" s="72"/>
      <c r="J61" s="90">
        <f>J55</f>
        <v>205406</v>
      </c>
      <c r="K61" s="39"/>
      <c r="L61" s="171">
        <f>L55</f>
        <v>201399</v>
      </c>
      <c r="M61" s="141"/>
      <c r="N61" s="90">
        <f>N55</f>
        <v>196445</v>
      </c>
      <c r="O61" s="42"/>
      <c r="P61" s="90">
        <f>P55</f>
        <v>193474</v>
      </c>
      <c r="Q61" s="42"/>
      <c r="R61" s="90">
        <f>R55</f>
        <v>188912</v>
      </c>
      <c r="S61" s="173"/>
      <c r="T61" s="70">
        <f>T55</f>
        <v>187137</v>
      </c>
      <c r="U61" s="15"/>
      <c r="V61" s="70">
        <f>V55</f>
        <v>185150</v>
      </c>
      <c r="W61" s="15"/>
      <c r="X61" s="70">
        <f>X55</f>
        <v>184317</v>
      </c>
      <c r="Y61" s="15"/>
      <c r="Z61" s="70">
        <f>Z55</f>
        <v>183182</v>
      </c>
      <c r="AA61" s="15"/>
      <c r="AB61" s="171">
        <f>AB55</f>
        <v>182332</v>
      </c>
      <c r="AC61" s="91"/>
      <c r="AD61" s="90">
        <f>AD55</f>
        <v>183042</v>
      </c>
      <c r="AE61" s="91"/>
      <c r="AF61" s="90">
        <f>AF55</f>
        <v>183438</v>
      </c>
      <c r="AG61" s="91"/>
      <c r="AH61" s="90">
        <f>AH55</f>
        <v>183939</v>
      </c>
      <c r="AI61" s="230"/>
      <c r="AJ61" s="70">
        <f>AJ55</f>
        <v>183896</v>
      </c>
      <c r="AK61" s="15"/>
    </row>
    <row r="62" spans="1:51" ht="30" x14ac:dyDescent="0.25">
      <c r="A62" s="68" t="s">
        <v>262</v>
      </c>
      <c r="B62" s="71">
        <f>J55</f>
        <v>205406</v>
      </c>
      <c r="C62" s="40"/>
      <c r="D62" s="71">
        <f>L55</f>
        <v>201399</v>
      </c>
      <c r="E62" s="68"/>
      <c r="F62" s="71">
        <f>N55</f>
        <v>196445</v>
      </c>
      <c r="G62" s="68"/>
      <c r="H62" s="71">
        <f>P55</f>
        <v>193474</v>
      </c>
      <c r="I62" s="68"/>
      <c r="J62" s="71">
        <f>R55</f>
        <v>188912</v>
      </c>
      <c r="K62" s="40"/>
      <c r="L62" s="149">
        <f>T55</f>
        <v>187137</v>
      </c>
      <c r="M62" s="40"/>
      <c r="N62" s="71">
        <f>V55</f>
        <v>185150</v>
      </c>
      <c r="O62" s="14"/>
      <c r="P62" s="71">
        <f>X55</f>
        <v>184317</v>
      </c>
      <c r="Q62" s="14"/>
      <c r="R62" s="71">
        <f>Z55</f>
        <v>183182</v>
      </c>
      <c r="S62" s="177"/>
      <c r="T62" s="71">
        <f>AB55</f>
        <v>182332</v>
      </c>
      <c r="U62" s="71"/>
      <c r="V62" s="71">
        <f>AD55</f>
        <v>183042</v>
      </c>
      <c r="W62" s="71"/>
      <c r="X62" s="71">
        <f>AF55</f>
        <v>183438</v>
      </c>
      <c r="Y62" s="71"/>
      <c r="Z62" s="71">
        <f>AH55</f>
        <v>183939</v>
      </c>
      <c r="AA62" s="71"/>
      <c r="AB62" s="149">
        <f>AJ55</f>
        <v>183896</v>
      </c>
      <c r="AC62" s="71"/>
      <c r="AD62" s="71">
        <v>182940</v>
      </c>
      <c r="AE62" s="71"/>
      <c r="AF62" s="71">
        <v>181440</v>
      </c>
      <c r="AG62" s="74"/>
      <c r="AH62" s="74">
        <v>178750</v>
      </c>
      <c r="AI62" s="231"/>
      <c r="AJ62" s="74">
        <v>174492</v>
      </c>
      <c r="AK62" s="14"/>
    </row>
    <row r="63" spans="1:51" x14ac:dyDescent="0.25">
      <c r="A63" s="72" t="s">
        <v>263</v>
      </c>
      <c r="B63" s="90">
        <f>B61-B62</f>
        <v>10948</v>
      </c>
      <c r="C63" s="45"/>
      <c r="D63" s="90">
        <f>D61-D62</f>
        <v>9958</v>
      </c>
      <c r="E63" s="72"/>
      <c r="F63" s="90">
        <f>F61-F62</f>
        <v>13409</v>
      </c>
      <c r="G63" s="72"/>
      <c r="H63" s="90">
        <f>H61-H62</f>
        <v>14039</v>
      </c>
      <c r="I63" s="72"/>
      <c r="J63" s="90">
        <f>J61-J62</f>
        <v>16494</v>
      </c>
      <c r="K63" s="45"/>
      <c r="L63" s="171">
        <f>L61-L62</f>
        <v>14262</v>
      </c>
      <c r="M63" s="78"/>
      <c r="N63" s="90">
        <f>N61-N62</f>
        <v>11295</v>
      </c>
      <c r="O63" s="42"/>
      <c r="P63" s="90">
        <f>P61-P62</f>
        <v>9157</v>
      </c>
      <c r="Q63" s="42"/>
      <c r="R63" s="90">
        <f>R61-R62</f>
        <v>5730</v>
      </c>
      <c r="S63" s="173"/>
      <c r="T63" s="70">
        <f>T61-T62</f>
        <v>4805</v>
      </c>
      <c r="U63" s="70"/>
      <c r="V63" s="70">
        <f>V61-V62</f>
        <v>2108</v>
      </c>
      <c r="W63" s="70"/>
      <c r="X63" s="70">
        <f>X61-X62</f>
        <v>879</v>
      </c>
      <c r="Y63" s="70"/>
      <c r="Z63" s="70">
        <f>Z61-Z62</f>
        <v>-757</v>
      </c>
      <c r="AA63" s="70"/>
      <c r="AB63" s="171">
        <f>AB61-AB62</f>
        <v>-1564</v>
      </c>
      <c r="AC63" s="90"/>
      <c r="AD63" s="90">
        <f>AD61-AD62</f>
        <v>102</v>
      </c>
      <c r="AE63" s="90"/>
      <c r="AF63" s="90">
        <f>AF61-AF62</f>
        <v>1998</v>
      </c>
      <c r="AG63" s="91"/>
      <c r="AH63" s="90">
        <f>AH61-AH62</f>
        <v>5189</v>
      </c>
      <c r="AI63" s="230"/>
      <c r="AJ63" s="70">
        <f>AJ61-AJ62</f>
        <v>9404</v>
      </c>
      <c r="AK63" s="15"/>
    </row>
    <row r="64" spans="1:51" x14ac:dyDescent="0.25">
      <c r="A64" s="77"/>
      <c r="B64" s="77"/>
      <c r="C64" s="77"/>
      <c r="D64" s="90"/>
      <c r="E64" s="77"/>
      <c r="F64" s="90"/>
      <c r="G64" s="77"/>
      <c r="H64" s="90"/>
      <c r="I64" s="77"/>
      <c r="J64" s="77"/>
      <c r="K64" s="77"/>
      <c r="L64" s="178"/>
      <c r="M64" s="77"/>
      <c r="N64" s="90"/>
      <c r="O64" s="42"/>
      <c r="P64" s="90"/>
      <c r="Q64" s="42"/>
      <c r="R64" s="90"/>
      <c r="S64" s="173"/>
      <c r="T64" s="90"/>
      <c r="U64" s="90"/>
      <c r="V64" s="90"/>
      <c r="W64" s="90"/>
      <c r="X64" s="90"/>
      <c r="Y64" s="90"/>
      <c r="Z64" s="90"/>
      <c r="AA64" s="90"/>
      <c r="AB64" s="171"/>
      <c r="AC64" s="90"/>
      <c r="AD64" s="90"/>
      <c r="AE64" s="90"/>
      <c r="AF64" s="90"/>
      <c r="AG64" s="91"/>
      <c r="AH64" s="91"/>
      <c r="AI64" s="230"/>
      <c r="AJ64" s="91"/>
      <c r="AK64" s="42"/>
    </row>
    <row r="65" spans="1:54" ht="15.75" thickBot="1" x14ac:dyDescent="0.3">
      <c r="A65" s="76" t="s">
        <v>54</v>
      </c>
      <c r="B65" s="51">
        <f>B59/B58</f>
        <v>7.9875603151658287E-2</v>
      </c>
      <c r="C65" s="64"/>
      <c r="D65" s="51">
        <f>D59/D58</f>
        <v>7.8129148122120712E-2</v>
      </c>
      <c r="E65" s="76"/>
      <c r="F65" s="51">
        <f>F59/F58</f>
        <v>0.11234659643524539</v>
      </c>
      <c r="G65" s="76"/>
      <c r="H65" s="51">
        <f>H59/H58</f>
        <v>0.11009517848060942</v>
      </c>
      <c r="I65" s="76"/>
      <c r="J65" s="51">
        <f>J59/J58</f>
        <v>0.12731237089740646</v>
      </c>
      <c r="K65" s="64"/>
      <c r="L65" s="179">
        <f>L59/L58</f>
        <v>0.11330366146249869</v>
      </c>
      <c r="M65" s="64"/>
      <c r="N65" s="51">
        <f>N59/N58</f>
        <v>9.5203614493881095E-2</v>
      </c>
      <c r="O65" s="64"/>
      <c r="P65" s="51">
        <f>P59/P58</f>
        <v>8.468216151990203E-2</v>
      </c>
      <c r="Q65" s="64"/>
      <c r="R65" s="51">
        <f>R59/R58</f>
        <v>9.0319876378696595E-2</v>
      </c>
      <c r="S65" s="180"/>
      <c r="T65" s="51">
        <f>T59/T58</f>
        <v>9.4621855136451868E-2</v>
      </c>
      <c r="U65" s="64"/>
      <c r="V65" s="51">
        <f>V59/V58</f>
        <v>6.198205297676547E-2</v>
      </c>
      <c r="W65" s="64"/>
      <c r="X65" s="51">
        <f>X59/X58</f>
        <v>5.2444206255024307E-2</v>
      </c>
      <c r="Y65" s="64"/>
      <c r="Z65" s="51">
        <f>Z59/Z58</f>
        <v>3.010208027221406E-2</v>
      </c>
      <c r="AA65" s="64"/>
      <c r="AB65" s="179">
        <f>AB59/AB58</f>
        <v>1.5774212255944327E-2</v>
      </c>
      <c r="AC65" s="64"/>
      <c r="AD65" s="51">
        <f>AD59/AD58</f>
        <v>3.5817024441942978E-2</v>
      </c>
      <c r="AE65" s="64"/>
      <c r="AF65" s="51">
        <f>AF59/AF58</f>
        <v>4.3216080402010047E-2</v>
      </c>
      <c r="AG65" s="64"/>
      <c r="AH65" s="51">
        <f>AH59/AH58</f>
        <v>7.2474185477516828E-2</v>
      </c>
      <c r="AI65" s="180"/>
      <c r="AJ65" s="51">
        <f>AJ59/AJ58</f>
        <v>9.5819799463352631E-2</v>
      </c>
      <c r="AK65" s="64"/>
    </row>
    <row r="66" spans="1:54" x14ac:dyDescent="0.25">
      <c r="A66" s="92"/>
      <c r="B66" s="77"/>
      <c r="C66" s="77"/>
      <c r="D66" s="90"/>
      <c r="E66" s="86"/>
      <c r="F66" s="90"/>
      <c r="G66" s="86"/>
      <c r="H66" s="90"/>
      <c r="I66" s="86"/>
      <c r="J66" s="77"/>
      <c r="K66" s="77"/>
      <c r="L66" s="178"/>
      <c r="M66" s="77"/>
      <c r="N66" s="90"/>
      <c r="O66" s="42"/>
      <c r="P66" s="90"/>
      <c r="Q66" s="42"/>
      <c r="R66" s="90"/>
      <c r="S66" s="173"/>
      <c r="T66" s="90"/>
      <c r="U66" s="90"/>
      <c r="V66" s="90"/>
      <c r="W66" s="90"/>
      <c r="X66" s="90"/>
      <c r="Y66" s="90"/>
      <c r="Z66" s="90"/>
      <c r="AA66" s="90"/>
      <c r="AB66" s="171"/>
      <c r="AC66" s="90"/>
      <c r="AD66" s="90"/>
      <c r="AE66" s="90"/>
      <c r="AF66" s="90"/>
      <c r="AG66" s="91"/>
      <c r="AH66" s="91"/>
      <c r="AI66" s="230"/>
      <c r="AJ66" s="91"/>
      <c r="AK66" s="42"/>
    </row>
    <row r="67" spans="1:54" ht="15.75" customHeight="1" thickBot="1" x14ac:dyDescent="0.3">
      <c r="A67" s="76" t="s">
        <v>264</v>
      </c>
      <c r="B67" s="51">
        <f>B63/B62</f>
        <v>5.3299319396707012E-2</v>
      </c>
      <c r="C67" s="64"/>
      <c r="D67" s="51">
        <f>D63/D62</f>
        <v>4.9444138252920822E-2</v>
      </c>
      <c r="E67" s="76"/>
      <c r="F67" s="51">
        <f>F63/F62</f>
        <v>6.8258291124742299E-2</v>
      </c>
      <c r="G67" s="76"/>
      <c r="H67" s="51">
        <f>H63/H62</f>
        <v>7.256272160600391E-2</v>
      </c>
      <c r="I67" s="76"/>
      <c r="J67" s="51">
        <f>J63/J62</f>
        <v>8.7310493774879303E-2</v>
      </c>
      <c r="K67" s="64"/>
      <c r="L67" s="179">
        <f>L63/L62</f>
        <v>7.6211545552189036E-2</v>
      </c>
      <c r="M67" s="64"/>
      <c r="N67" s="51">
        <f>N63/N62</f>
        <v>6.1004590872265729E-2</v>
      </c>
      <c r="O67" s="50"/>
      <c r="P67" s="51">
        <f>P63/P62</f>
        <v>4.9680713119245649E-2</v>
      </c>
      <c r="Q67" s="50"/>
      <c r="R67" s="51">
        <f>R63/R62</f>
        <v>3.1280365974822852E-2</v>
      </c>
      <c r="S67" s="181"/>
      <c r="T67" s="51">
        <f>T63/T62</f>
        <v>2.6353026347541848E-2</v>
      </c>
      <c r="U67" s="51"/>
      <c r="V67" s="51">
        <f>V63/V62</f>
        <v>1.1516482555916129E-2</v>
      </c>
      <c r="W67" s="51"/>
      <c r="X67" s="51">
        <f>X63/X62</f>
        <v>4.7918097667876882E-3</v>
      </c>
      <c r="Y67" s="51"/>
      <c r="Z67" s="51">
        <f>Z63/Z62</f>
        <v>-4.1154948107796603E-3</v>
      </c>
      <c r="AA67" s="51"/>
      <c r="AB67" s="179">
        <f>AB63/AB62</f>
        <v>-8.5048070648627485E-3</v>
      </c>
      <c r="AC67" s="51"/>
      <c r="AD67" s="51">
        <f>AD63/AD62</f>
        <v>5.575598556903903E-4</v>
      </c>
      <c r="AE67" s="51"/>
      <c r="AF67" s="51">
        <f>AF63/AF62</f>
        <v>1.1011904761904763E-2</v>
      </c>
      <c r="AG67" s="51"/>
      <c r="AH67" s="51">
        <f>AH63/AH62</f>
        <v>2.9029370629370631E-2</v>
      </c>
      <c r="AI67" s="232"/>
      <c r="AJ67" s="51">
        <f>AJ63/AJ62</f>
        <v>5.3893588244733281E-2</v>
      </c>
      <c r="AK67" s="50"/>
    </row>
    <row r="68" spans="1:54" x14ac:dyDescent="0.25">
      <c r="D68" s="159"/>
      <c r="F68" s="159"/>
      <c r="H68" s="159"/>
      <c r="L68" s="145"/>
      <c r="M68" s="22"/>
      <c r="N68" s="159"/>
      <c r="O68" s="159"/>
      <c r="P68" s="159"/>
      <c r="Q68" s="159"/>
      <c r="R68" s="159"/>
      <c r="S68" s="160"/>
      <c r="T68" s="8"/>
      <c r="U68" s="8"/>
      <c r="V68" s="8"/>
      <c r="W68" s="8"/>
      <c r="X68" s="8"/>
      <c r="Y68" s="8"/>
      <c r="Z68" s="8"/>
      <c r="AA68" s="8"/>
      <c r="AB68" s="228"/>
      <c r="AC68" s="159"/>
      <c r="AD68" s="159"/>
      <c r="AE68" s="159"/>
      <c r="AF68" s="159"/>
      <c r="AG68" s="159"/>
      <c r="AH68" s="159"/>
      <c r="AI68" s="160"/>
      <c r="AJ68" s="8"/>
    </row>
    <row r="69" spans="1:54" x14ac:dyDescent="0.25">
      <c r="D69" s="159"/>
      <c r="F69" s="159"/>
      <c r="H69" s="159"/>
      <c r="L69" s="145"/>
      <c r="M69" s="22"/>
      <c r="N69" s="159"/>
      <c r="O69" s="159"/>
      <c r="P69" s="159"/>
      <c r="Q69" s="159"/>
      <c r="R69" s="159"/>
      <c r="S69" s="160"/>
      <c r="T69" s="8"/>
      <c r="U69" s="8"/>
      <c r="V69" s="8"/>
      <c r="W69" s="8"/>
      <c r="X69" s="8"/>
      <c r="Y69" s="8"/>
      <c r="Z69" s="8"/>
      <c r="AA69" s="8"/>
      <c r="AB69" s="228"/>
      <c r="AC69" s="159"/>
      <c r="AD69" s="159"/>
      <c r="AE69" s="159"/>
      <c r="AF69" s="159"/>
      <c r="AG69" s="159"/>
      <c r="AH69" s="159"/>
      <c r="AI69" s="160"/>
      <c r="AJ69" s="8"/>
    </row>
    <row r="70" spans="1:54" x14ac:dyDescent="0.25">
      <c r="A70" s="20" t="s">
        <v>60</v>
      </c>
      <c r="B70" s="90">
        <v>105545</v>
      </c>
      <c r="C70" s="70"/>
      <c r="D70" s="90">
        <v>103106</v>
      </c>
      <c r="E70" s="20"/>
      <c r="F70" s="90">
        <v>102181</v>
      </c>
      <c r="G70" s="20"/>
      <c r="H70" s="90">
        <v>102693</v>
      </c>
      <c r="I70" s="20"/>
      <c r="J70" s="90">
        <v>98991</v>
      </c>
      <c r="K70" s="70"/>
      <c r="L70" s="171">
        <v>98814</v>
      </c>
      <c r="M70" s="90"/>
      <c r="N70" s="90">
        <v>100320</v>
      </c>
      <c r="O70" s="90"/>
      <c r="P70" s="90">
        <v>105824</v>
      </c>
      <c r="Q70" s="90"/>
      <c r="R70" s="90">
        <v>99626</v>
      </c>
      <c r="S70" s="170"/>
      <c r="T70" s="70">
        <v>95384</v>
      </c>
      <c r="U70" s="70"/>
      <c r="V70" s="70">
        <v>98602</v>
      </c>
      <c r="W70" s="70"/>
      <c r="X70" s="70">
        <v>99758</v>
      </c>
      <c r="Y70" s="70"/>
      <c r="Z70" s="70">
        <v>93125</v>
      </c>
      <c r="AA70" s="70"/>
      <c r="AB70" s="171">
        <v>85914</v>
      </c>
      <c r="AC70" s="90"/>
      <c r="AD70" s="90">
        <v>87240</v>
      </c>
      <c r="AE70" s="90"/>
      <c r="AF70" s="90">
        <v>89633</v>
      </c>
      <c r="AG70" s="90"/>
      <c r="AH70" s="90">
        <v>87023</v>
      </c>
      <c r="AI70" s="170"/>
      <c r="AJ70" s="70">
        <v>89444</v>
      </c>
      <c r="AK70" s="70"/>
      <c r="AL70" s="70"/>
      <c r="AM70" s="70"/>
      <c r="AN70" s="70"/>
      <c r="AO70" s="70"/>
      <c r="AP70" s="70"/>
      <c r="AQ70" s="70"/>
      <c r="AR70" s="70"/>
      <c r="AS70" s="70"/>
      <c r="AT70" s="70"/>
      <c r="AU70" s="70"/>
      <c r="AV70" s="70"/>
      <c r="AW70" s="70"/>
      <c r="AX70" s="70"/>
      <c r="AY70" s="70"/>
      <c r="AZ70" s="70"/>
      <c r="BA70" s="70"/>
      <c r="BB70" s="70"/>
    </row>
    <row r="71" spans="1:54" ht="15" customHeight="1" x14ac:dyDescent="0.25">
      <c r="A71" s="40" t="s">
        <v>58</v>
      </c>
      <c r="B71" s="71">
        <f>J70</f>
        <v>98991</v>
      </c>
      <c r="C71" s="40"/>
      <c r="D71" s="71">
        <f>L70</f>
        <v>98814</v>
      </c>
      <c r="E71" s="40"/>
      <c r="F71" s="71">
        <f>N70</f>
        <v>100320</v>
      </c>
      <c r="G71" s="40"/>
      <c r="H71" s="71">
        <f>P70</f>
        <v>105824</v>
      </c>
      <c r="I71" s="40"/>
      <c r="J71" s="71">
        <f>R70</f>
        <v>99626</v>
      </c>
      <c r="K71" s="40"/>
      <c r="L71" s="149">
        <f>T70</f>
        <v>95384</v>
      </c>
      <c r="M71" s="40"/>
      <c r="N71" s="71">
        <f>V70</f>
        <v>98602</v>
      </c>
      <c r="O71" s="71"/>
      <c r="P71" s="71">
        <f>X70</f>
        <v>99758</v>
      </c>
      <c r="Q71" s="71"/>
      <c r="R71" s="71">
        <f>Z70</f>
        <v>93125</v>
      </c>
      <c r="S71" s="182"/>
      <c r="T71" s="71">
        <f>AB70</f>
        <v>85914</v>
      </c>
      <c r="U71" s="71"/>
      <c r="V71" s="71">
        <f>AD70</f>
        <v>87240</v>
      </c>
      <c r="W71" s="71"/>
      <c r="X71" s="71">
        <f>AF70</f>
        <v>89633</v>
      </c>
      <c r="Y71" s="71"/>
      <c r="Z71" s="71">
        <f>AH70</f>
        <v>87023</v>
      </c>
      <c r="AA71" s="71"/>
      <c r="AB71" s="149">
        <f>AJ70</f>
        <v>89444</v>
      </c>
      <c r="AC71" s="71"/>
      <c r="AD71" s="71">
        <v>88980</v>
      </c>
      <c r="AE71" s="71"/>
      <c r="AF71" s="71">
        <v>90788</v>
      </c>
      <c r="AG71" s="71"/>
      <c r="AH71" s="71">
        <v>85984</v>
      </c>
      <c r="AI71" s="182"/>
      <c r="AJ71" s="71">
        <v>81489</v>
      </c>
      <c r="AK71" s="71"/>
      <c r="AL71" s="70"/>
      <c r="AM71" s="70"/>
      <c r="AN71" s="70"/>
      <c r="AO71" s="70"/>
      <c r="AP71" s="70"/>
      <c r="AQ71" s="70"/>
      <c r="AR71" s="70"/>
      <c r="AS71" s="70"/>
      <c r="AT71" s="70"/>
      <c r="AU71" s="70"/>
      <c r="AV71" s="70"/>
      <c r="AW71" s="70"/>
      <c r="AX71" s="70"/>
      <c r="AY71" s="70"/>
      <c r="AZ71" s="70"/>
      <c r="BA71" s="70"/>
      <c r="BB71" s="70"/>
    </row>
    <row r="72" spans="1:54" x14ac:dyDescent="0.25">
      <c r="A72" s="20" t="s">
        <v>59</v>
      </c>
      <c r="B72" s="90">
        <f>B70-B71</f>
        <v>6554</v>
      </c>
      <c r="C72" s="70"/>
      <c r="D72" s="90">
        <f>D70-D71</f>
        <v>4292</v>
      </c>
      <c r="E72" s="20"/>
      <c r="F72" s="90">
        <f>F70-F71</f>
        <v>1861</v>
      </c>
      <c r="G72" s="20"/>
      <c r="H72" s="90">
        <f>H70-H71</f>
        <v>-3131</v>
      </c>
      <c r="I72" s="20"/>
      <c r="J72" s="90">
        <f>J70-J71</f>
        <v>-635</v>
      </c>
      <c r="K72" s="70"/>
      <c r="L72" s="171">
        <f>L70-L71</f>
        <v>3430</v>
      </c>
      <c r="M72" s="90"/>
      <c r="N72" s="90">
        <f>N70-N71</f>
        <v>1718</v>
      </c>
      <c r="O72" s="90"/>
      <c r="P72" s="90">
        <f>P70-P71</f>
        <v>6066</v>
      </c>
      <c r="Q72" s="90"/>
      <c r="R72" s="90">
        <f>R70-R71</f>
        <v>6501</v>
      </c>
      <c r="S72" s="170"/>
      <c r="T72" s="70">
        <f>T70-T71</f>
        <v>9470</v>
      </c>
      <c r="U72" s="70"/>
      <c r="V72" s="70">
        <f>V70-V71</f>
        <v>11362</v>
      </c>
      <c r="W72" s="70"/>
      <c r="X72" s="70">
        <f>X70-X71</f>
        <v>10125</v>
      </c>
      <c r="Y72" s="70"/>
      <c r="Z72" s="70">
        <f>Z70-Z71</f>
        <v>6102</v>
      </c>
      <c r="AA72" s="70"/>
      <c r="AB72" s="171">
        <f>AB70-AB71</f>
        <v>-3530</v>
      </c>
      <c r="AC72" s="90"/>
      <c r="AD72" s="90">
        <f>AD70-AD71</f>
        <v>-1740</v>
      </c>
      <c r="AE72" s="90"/>
      <c r="AF72" s="90">
        <f>AF70-AF71</f>
        <v>-1155</v>
      </c>
      <c r="AG72" s="90"/>
      <c r="AH72" s="90">
        <f>AH70-AH71</f>
        <v>1039</v>
      </c>
      <c r="AI72" s="170"/>
      <c r="AJ72" s="70">
        <f>AJ70-AJ71</f>
        <v>7955</v>
      </c>
      <c r="AK72" s="70"/>
      <c r="AL72" s="70"/>
      <c r="AM72" s="70"/>
      <c r="AN72" s="70"/>
      <c r="AO72" s="70"/>
      <c r="AP72" s="70"/>
      <c r="AQ72" s="70"/>
      <c r="AR72" s="70"/>
      <c r="AS72" s="70"/>
      <c r="AT72" s="70"/>
      <c r="AU72" s="70"/>
      <c r="AV72" s="70"/>
      <c r="AW72" s="70"/>
      <c r="AX72" s="70"/>
      <c r="AY72" s="70"/>
      <c r="AZ72" s="70"/>
      <c r="BA72" s="70"/>
      <c r="BB72" s="70"/>
    </row>
    <row r="73" spans="1:54" x14ac:dyDescent="0.25">
      <c r="A73" s="20"/>
      <c r="B73" s="90"/>
      <c r="C73" s="70"/>
      <c r="D73" s="90"/>
      <c r="E73" s="20"/>
      <c r="F73" s="90"/>
      <c r="G73" s="20"/>
      <c r="H73" s="90"/>
      <c r="I73" s="20"/>
      <c r="J73" s="90"/>
      <c r="K73" s="70"/>
      <c r="L73" s="171"/>
      <c r="M73" s="90"/>
      <c r="N73" s="90"/>
      <c r="O73" s="90"/>
      <c r="P73" s="90"/>
      <c r="Q73" s="90"/>
      <c r="R73" s="90"/>
      <c r="S73" s="170"/>
      <c r="T73" s="70"/>
      <c r="U73" s="70"/>
      <c r="V73" s="70"/>
      <c r="W73" s="70"/>
      <c r="X73" s="70"/>
      <c r="Y73" s="70"/>
      <c r="Z73" s="70"/>
      <c r="AA73" s="70"/>
      <c r="AB73" s="171"/>
      <c r="AC73" s="90"/>
      <c r="AD73" s="90"/>
      <c r="AE73" s="90"/>
      <c r="AF73" s="90"/>
      <c r="AG73" s="90"/>
      <c r="AH73" s="90"/>
      <c r="AI73" s="170"/>
      <c r="AJ73" s="70"/>
      <c r="AK73" s="70"/>
      <c r="AL73" s="70"/>
      <c r="AM73" s="70"/>
      <c r="AN73" s="70"/>
      <c r="AO73" s="70"/>
      <c r="AP73" s="70"/>
      <c r="AQ73" s="70"/>
      <c r="AR73" s="70"/>
      <c r="AS73" s="70"/>
      <c r="AT73" s="70"/>
      <c r="AU73" s="70"/>
      <c r="AV73" s="70"/>
      <c r="AW73" s="70"/>
      <c r="AX73" s="70"/>
      <c r="AY73" s="70"/>
      <c r="AZ73" s="70"/>
      <c r="BA73" s="70"/>
      <c r="BB73" s="70"/>
    </row>
    <row r="74" spans="1:54" ht="15.75" thickBot="1" x14ac:dyDescent="0.3">
      <c r="A74" s="76" t="s">
        <v>53</v>
      </c>
      <c r="B74" s="51">
        <f>B72/B71</f>
        <v>6.6208039114666994E-2</v>
      </c>
      <c r="C74" s="64"/>
      <c r="D74" s="51"/>
      <c r="E74" s="76"/>
      <c r="F74" s="51">
        <f>F72/F71</f>
        <v>1.8550637958532696E-2</v>
      </c>
      <c r="G74" s="76"/>
      <c r="H74" s="51">
        <f>H72/H71</f>
        <v>-2.958686120350771E-2</v>
      </c>
      <c r="I74" s="76"/>
      <c r="J74" s="51">
        <f>J72/J71</f>
        <v>-6.3738381546985723E-3</v>
      </c>
      <c r="K74" s="64"/>
      <c r="L74" s="179">
        <f>L72/L71</f>
        <v>3.5959909418770447E-2</v>
      </c>
      <c r="M74" s="64"/>
      <c r="N74" s="51">
        <f>N72/N71</f>
        <v>1.7423581671771365E-2</v>
      </c>
      <c r="O74" s="64"/>
      <c r="P74" s="51">
        <f>P72/P71</f>
        <v>6.0807153311012649E-2</v>
      </c>
      <c r="Q74" s="64"/>
      <c r="R74" s="51">
        <f>R72/R71</f>
        <v>6.9809395973154359E-2</v>
      </c>
      <c r="S74" s="180"/>
      <c r="T74" s="51">
        <f>T72/T71</f>
        <v>0.11022650557534279</v>
      </c>
      <c r="U74" s="64"/>
      <c r="V74" s="51">
        <f>V72/V71</f>
        <v>0.13023842274186154</v>
      </c>
      <c r="W74" s="64"/>
      <c r="X74" s="51">
        <f>X72/X71</f>
        <v>0.1129606283400087</v>
      </c>
      <c r="Y74" s="64"/>
      <c r="Z74" s="51">
        <f>Z72/Z71</f>
        <v>7.0119393723498388E-2</v>
      </c>
      <c r="AA74" s="64"/>
      <c r="AB74" s="179">
        <f>AB72/AB71</f>
        <v>-3.946603461383659E-2</v>
      </c>
      <c r="AC74" s="64"/>
      <c r="AD74" s="51">
        <f>AD72/AD71</f>
        <v>-1.9554956169925825E-2</v>
      </c>
      <c r="AE74" s="64"/>
      <c r="AF74" s="51">
        <f>AF72/AF71</f>
        <v>-1.2721945631581267E-2</v>
      </c>
      <c r="AG74" s="64"/>
      <c r="AH74" s="51">
        <f>AH72/AH71</f>
        <v>1.2083643468552289E-2</v>
      </c>
      <c r="AI74" s="180"/>
      <c r="AJ74" s="51">
        <f>AJ72/AJ71</f>
        <v>9.7620537741290231E-2</v>
      </c>
      <c r="AK74" s="64"/>
    </row>
    <row r="75" spans="1:54" x14ac:dyDescent="0.25">
      <c r="B75" s="159"/>
      <c r="D75" s="159"/>
      <c r="F75" s="159"/>
      <c r="H75" s="159"/>
      <c r="J75" s="159"/>
      <c r="L75" s="145"/>
      <c r="M75" s="22"/>
      <c r="N75" s="159"/>
      <c r="O75" s="159"/>
      <c r="P75" s="159"/>
      <c r="Q75" s="159"/>
      <c r="R75" s="159"/>
      <c r="S75" s="160"/>
      <c r="T75" s="8"/>
      <c r="U75" s="8"/>
      <c r="V75" s="8"/>
      <c r="W75" s="8"/>
      <c r="X75" s="8"/>
      <c r="Y75" s="8"/>
      <c r="Z75" s="8"/>
      <c r="AA75" s="8"/>
      <c r="AB75" s="228"/>
      <c r="AC75" s="159"/>
      <c r="AD75" s="159"/>
      <c r="AE75" s="159"/>
      <c r="AF75" s="159"/>
      <c r="AG75" s="159"/>
      <c r="AH75" s="159"/>
      <c r="AI75" s="160"/>
      <c r="AJ75" s="8"/>
    </row>
    <row r="76" spans="1:54" x14ac:dyDescent="0.25">
      <c r="A76" s="45" t="s">
        <v>43</v>
      </c>
      <c r="B76" s="127">
        <f>B70</f>
        <v>105545</v>
      </c>
      <c r="C76" s="45"/>
      <c r="D76" s="127">
        <f>D70</f>
        <v>103106</v>
      </c>
      <c r="E76" s="45"/>
      <c r="F76" s="127">
        <f>F70</f>
        <v>102181</v>
      </c>
      <c r="G76" s="45"/>
      <c r="H76" s="127">
        <f>H70</f>
        <v>102693</v>
      </c>
      <c r="I76" s="45"/>
      <c r="J76" s="127">
        <f>J70</f>
        <v>98991</v>
      </c>
      <c r="K76" s="45"/>
      <c r="L76" s="151">
        <f>L70</f>
        <v>98814</v>
      </c>
      <c r="M76" s="78"/>
      <c r="N76" s="127">
        <f>N70</f>
        <v>100320</v>
      </c>
      <c r="O76" s="78"/>
      <c r="P76" s="127">
        <f>P70</f>
        <v>105824</v>
      </c>
      <c r="Q76" s="78"/>
      <c r="R76" s="127">
        <f>R70</f>
        <v>99626</v>
      </c>
      <c r="S76" s="183"/>
      <c r="T76" s="2">
        <f>T70</f>
        <v>95384</v>
      </c>
      <c r="U76" s="45"/>
      <c r="V76" s="2">
        <f>V70</f>
        <v>98602</v>
      </c>
      <c r="W76" s="45"/>
      <c r="X76" s="2">
        <f>X70</f>
        <v>99758</v>
      </c>
      <c r="Y76" s="45"/>
      <c r="Z76" s="2">
        <f>Z70</f>
        <v>93125</v>
      </c>
      <c r="AA76" s="45"/>
      <c r="AB76" s="151">
        <f>AB70</f>
        <v>85914</v>
      </c>
      <c r="AC76" s="78"/>
      <c r="AD76" s="127">
        <f>AD70</f>
        <v>87240</v>
      </c>
      <c r="AE76" s="78"/>
      <c r="AF76" s="127">
        <f>AF70</f>
        <v>89633</v>
      </c>
      <c r="AG76" s="78"/>
      <c r="AH76" s="127">
        <f>AH70</f>
        <v>87023</v>
      </c>
      <c r="AI76" s="183"/>
      <c r="AJ76" s="2">
        <f>AJ70</f>
        <v>89444</v>
      </c>
      <c r="AK76" s="10"/>
    </row>
    <row r="77" spans="1:54" x14ac:dyDescent="0.25">
      <c r="A77" s="68" t="s">
        <v>55</v>
      </c>
      <c r="B77" s="1">
        <f>B53</f>
        <v>212161</v>
      </c>
      <c r="C77" s="68"/>
      <c r="D77" s="1">
        <f>D53</f>
        <v>207114</v>
      </c>
      <c r="E77" s="68"/>
      <c r="F77" s="1">
        <f>F53</f>
        <v>203575</v>
      </c>
      <c r="G77" s="68"/>
      <c r="H77" s="1">
        <f>H53</f>
        <v>198626</v>
      </c>
      <c r="I77" s="68"/>
      <c r="J77" s="1">
        <f>J53</f>
        <v>196468</v>
      </c>
      <c r="K77" s="68"/>
      <c r="L77" s="184">
        <f>L53</f>
        <v>192105</v>
      </c>
      <c r="M77" s="68"/>
      <c r="N77" s="1">
        <f>N53</f>
        <v>183014</v>
      </c>
      <c r="O77" s="68"/>
      <c r="P77" s="1">
        <f>P53</f>
        <v>178927</v>
      </c>
      <c r="Q77" s="68"/>
      <c r="R77" s="1">
        <f>R53</f>
        <v>174280</v>
      </c>
      <c r="S77" s="185"/>
      <c r="T77" s="1">
        <f>T53</f>
        <v>172554</v>
      </c>
      <c r="U77" s="68"/>
      <c r="V77" s="1">
        <f>V53</f>
        <v>167105</v>
      </c>
      <c r="W77" s="68"/>
      <c r="X77" s="1">
        <f>X53</f>
        <v>164958</v>
      </c>
      <c r="Y77" s="68"/>
      <c r="Z77" s="1">
        <f>Z53</f>
        <v>159843</v>
      </c>
      <c r="AA77" s="68"/>
      <c r="AB77" s="184">
        <f>AB53</f>
        <v>157638</v>
      </c>
      <c r="AC77" s="68"/>
      <c r="AD77" s="1">
        <f>AD53</f>
        <v>157352</v>
      </c>
      <c r="AE77" s="68"/>
      <c r="AF77" s="1">
        <f>AF53</f>
        <v>156738</v>
      </c>
      <c r="AG77" s="68"/>
      <c r="AH77" s="1">
        <f>AH53</f>
        <v>155172</v>
      </c>
      <c r="AI77" s="185"/>
      <c r="AJ77" s="1">
        <f>AJ53</f>
        <v>155190</v>
      </c>
      <c r="AK77" s="7"/>
    </row>
    <row r="78" spans="1:54" ht="15.75" thickBot="1" x14ac:dyDescent="0.3">
      <c r="A78" s="75" t="s">
        <v>56</v>
      </c>
      <c r="B78" s="61">
        <f>B76/B77</f>
        <v>0.4974759734352685</v>
      </c>
      <c r="C78" s="53"/>
      <c r="D78" s="61">
        <f>D76/D77</f>
        <v>0.49782245526618191</v>
      </c>
      <c r="E78" s="75"/>
      <c r="F78" s="61">
        <f>F76/F77</f>
        <v>0.50193294854476234</v>
      </c>
      <c r="G78" s="75"/>
      <c r="H78" s="61">
        <f>H76/H77</f>
        <v>0.51701690614521767</v>
      </c>
      <c r="I78" s="75"/>
      <c r="J78" s="61">
        <f>J76/J77</f>
        <v>0.50385304477064963</v>
      </c>
      <c r="K78" s="53"/>
      <c r="L78" s="186">
        <f>L76/L77</f>
        <v>0.51437495119856325</v>
      </c>
      <c r="M78" s="53"/>
      <c r="N78" s="61">
        <f>N76/N77</f>
        <v>0.54815478597265788</v>
      </c>
      <c r="O78" s="53"/>
      <c r="P78" s="61">
        <f>P76/P77</f>
        <v>0.5914367311808727</v>
      </c>
      <c r="Q78" s="53"/>
      <c r="R78" s="61">
        <f>R76/R77</f>
        <v>0.57164333256828093</v>
      </c>
      <c r="S78" s="187"/>
      <c r="T78" s="61">
        <f>T76/T77</f>
        <v>0.55277768118965653</v>
      </c>
      <c r="U78" s="53"/>
      <c r="V78" s="61">
        <f>V76/V77</f>
        <v>0.59006014182699495</v>
      </c>
      <c r="W78" s="53"/>
      <c r="X78" s="61">
        <f>X76/X77</f>
        <v>0.6047478752167218</v>
      </c>
      <c r="Y78" s="53"/>
      <c r="Z78" s="61">
        <f>Z76/Z77</f>
        <v>0.58260292912420308</v>
      </c>
      <c r="AA78" s="53"/>
      <c r="AB78" s="186">
        <f>AB76/AB77</f>
        <v>0.5450081833060556</v>
      </c>
      <c r="AC78" s="53"/>
      <c r="AD78" s="61">
        <f>AD76/AD77</f>
        <v>0.55442574609792061</v>
      </c>
      <c r="AE78" s="53"/>
      <c r="AF78" s="61">
        <f>AF76/AF77</f>
        <v>0.57186515076114275</v>
      </c>
      <c r="AG78" s="53"/>
      <c r="AH78" s="61">
        <f>AH76/AH77</f>
        <v>0.5608163843992473</v>
      </c>
      <c r="AI78" s="187"/>
      <c r="AJ78" s="61">
        <f>AJ76/AJ77</f>
        <v>0.57635156904439722</v>
      </c>
      <c r="AK78" s="60"/>
      <c r="AL78" s="30"/>
      <c r="AM78" s="30"/>
      <c r="AN78" s="30"/>
      <c r="AO78" s="30"/>
      <c r="AP78" s="30"/>
      <c r="AQ78" s="30"/>
      <c r="AR78" s="30"/>
      <c r="AS78" s="30"/>
      <c r="AT78" s="30"/>
      <c r="AU78" s="30"/>
    </row>
    <row r="79" spans="1:54" x14ac:dyDescent="0.25">
      <c r="B79" s="159"/>
      <c r="D79" s="159"/>
      <c r="F79" s="159"/>
      <c r="H79" s="159"/>
      <c r="J79" s="159"/>
      <c r="L79" s="145"/>
      <c r="M79" s="22"/>
      <c r="N79" s="159"/>
      <c r="O79" s="22"/>
      <c r="P79" s="159"/>
      <c r="Q79" s="22"/>
      <c r="R79" s="159"/>
      <c r="S79" s="188"/>
      <c r="T79" s="8"/>
      <c r="U79" s="20"/>
      <c r="V79" s="8"/>
      <c r="W79" s="20"/>
      <c r="X79" s="8"/>
      <c r="Y79" s="20"/>
      <c r="Z79" s="8"/>
      <c r="AA79" s="20"/>
      <c r="AB79" s="228"/>
      <c r="AC79" s="22"/>
      <c r="AD79" s="159"/>
      <c r="AE79" s="22"/>
      <c r="AF79" s="159"/>
      <c r="AG79" s="22"/>
      <c r="AH79" s="159"/>
      <c r="AI79" s="188"/>
      <c r="AJ79" s="8"/>
    </row>
    <row r="80" spans="1:54" x14ac:dyDescent="0.25">
      <c r="A80" s="45" t="s">
        <v>43</v>
      </c>
      <c r="B80" s="127">
        <f>B70</f>
        <v>105545</v>
      </c>
      <c r="C80" s="45"/>
      <c r="D80" s="127">
        <f>D70</f>
        <v>103106</v>
      </c>
      <c r="E80" s="45"/>
      <c r="F80" s="127">
        <f>F70</f>
        <v>102181</v>
      </c>
      <c r="G80" s="45"/>
      <c r="H80" s="127">
        <f>H70</f>
        <v>102693</v>
      </c>
      <c r="I80" s="45"/>
      <c r="J80" s="127">
        <f>J70</f>
        <v>98991</v>
      </c>
      <c r="K80" s="45"/>
      <c r="L80" s="151">
        <f>L70</f>
        <v>98814</v>
      </c>
      <c r="M80" s="78"/>
      <c r="N80" s="127">
        <f>N70</f>
        <v>100320</v>
      </c>
      <c r="O80" s="78"/>
      <c r="P80" s="127">
        <f>P70</f>
        <v>105824</v>
      </c>
      <c r="Q80" s="78"/>
      <c r="R80" s="127">
        <f>R70</f>
        <v>99626</v>
      </c>
      <c r="S80" s="183"/>
      <c r="T80" s="2">
        <f>T70</f>
        <v>95384</v>
      </c>
      <c r="U80" s="45"/>
      <c r="V80" s="2">
        <f>V70</f>
        <v>98602</v>
      </c>
      <c r="W80" s="45"/>
      <c r="X80" s="2">
        <f>X70</f>
        <v>99758</v>
      </c>
      <c r="Y80" s="45"/>
      <c r="Z80" s="2">
        <f>Z70</f>
        <v>93125</v>
      </c>
      <c r="AA80" s="45"/>
      <c r="AB80" s="151">
        <f>AB70</f>
        <v>85914</v>
      </c>
      <c r="AC80" s="78"/>
      <c r="AD80" s="127">
        <f>AD70</f>
        <v>87240</v>
      </c>
      <c r="AE80" s="78"/>
      <c r="AF80" s="127">
        <f>AF70</f>
        <v>89633</v>
      </c>
      <c r="AG80" s="78"/>
      <c r="AH80" s="127">
        <f>AH70</f>
        <v>87023</v>
      </c>
      <c r="AI80" s="183"/>
      <c r="AJ80" s="2">
        <f>AJ70</f>
        <v>89444</v>
      </c>
      <c r="AK80" s="10"/>
    </row>
    <row r="81" spans="1:47" x14ac:dyDescent="0.25">
      <c r="A81" s="68" t="s">
        <v>265</v>
      </c>
      <c r="B81" s="1">
        <f>B55</f>
        <v>216354</v>
      </c>
      <c r="C81" s="68"/>
      <c r="D81" s="1">
        <f>D55</f>
        <v>211357</v>
      </c>
      <c r="E81" s="68"/>
      <c r="F81" s="1">
        <f>F55</f>
        <v>209854</v>
      </c>
      <c r="G81" s="68"/>
      <c r="H81" s="1">
        <f>H55</f>
        <v>207513</v>
      </c>
      <c r="I81" s="68"/>
      <c r="J81" s="1">
        <f>J55</f>
        <v>205406</v>
      </c>
      <c r="K81" s="68"/>
      <c r="L81" s="184">
        <f>L55</f>
        <v>201399</v>
      </c>
      <c r="M81" s="68"/>
      <c r="N81" s="1">
        <f>N55</f>
        <v>196445</v>
      </c>
      <c r="O81" s="68"/>
      <c r="P81" s="1">
        <f>P55</f>
        <v>193474</v>
      </c>
      <c r="Q81" s="68"/>
      <c r="R81" s="1">
        <f>R55</f>
        <v>188912</v>
      </c>
      <c r="S81" s="185"/>
      <c r="T81" s="1">
        <f>T55</f>
        <v>187137</v>
      </c>
      <c r="U81" s="68"/>
      <c r="V81" s="1">
        <f>V55</f>
        <v>185150</v>
      </c>
      <c r="W81" s="68"/>
      <c r="X81" s="1">
        <f>X55</f>
        <v>184317</v>
      </c>
      <c r="Y81" s="68"/>
      <c r="Z81" s="1">
        <f>Z55</f>
        <v>183182</v>
      </c>
      <c r="AA81" s="68"/>
      <c r="AB81" s="184">
        <f>AB55</f>
        <v>182332</v>
      </c>
      <c r="AC81" s="68"/>
      <c r="AD81" s="1">
        <f>AD55</f>
        <v>183042</v>
      </c>
      <c r="AE81" s="68"/>
      <c r="AF81" s="1">
        <f>AF55</f>
        <v>183438</v>
      </c>
      <c r="AG81" s="68"/>
      <c r="AH81" s="1">
        <f>AH55</f>
        <v>183939</v>
      </c>
      <c r="AI81" s="185"/>
      <c r="AJ81" s="1">
        <f>AJ55</f>
        <v>183896</v>
      </c>
      <c r="AK81" s="7"/>
    </row>
    <row r="82" spans="1:47" ht="15.75" thickBot="1" x14ac:dyDescent="0.3">
      <c r="A82" s="75" t="s">
        <v>266</v>
      </c>
      <c r="B82" s="61">
        <f>B80/B81</f>
        <v>0.48783475230409423</v>
      </c>
      <c r="C82" s="53"/>
      <c r="D82" s="61">
        <f>D80/D81</f>
        <v>0.48782865010385273</v>
      </c>
      <c r="E82" s="75"/>
      <c r="F82" s="61">
        <f>F80/F81</f>
        <v>0.48691471213319737</v>
      </c>
      <c r="G82" s="75"/>
      <c r="H82" s="61">
        <f>H80/H81</f>
        <v>0.4948750198782727</v>
      </c>
      <c r="I82" s="75"/>
      <c r="J82" s="61">
        <f>J80/J81</f>
        <v>0.48192847336494554</v>
      </c>
      <c r="K82" s="53"/>
      <c r="L82" s="186">
        <f>L80/L81</f>
        <v>0.4906379872789835</v>
      </c>
      <c r="M82" s="53"/>
      <c r="N82" s="61">
        <f>N80/N81</f>
        <v>0.51067728880857233</v>
      </c>
      <c r="O82" s="53"/>
      <c r="P82" s="61">
        <f>P80/P81</f>
        <v>0.54696755119550944</v>
      </c>
      <c r="Q82" s="53"/>
      <c r="R82" s="61">
        <f>R80/R81</f>
        <v>0.52736723977301603</v>
      </c>
      <c r="S82" s="187"/>
      <c r="T82" s="61">
        <f>T80/T81</f>
        <v>0.5097014486712943</v>
      </c>
      <c r="U82" s="53"/>
      <c r="V82" s="61">
        <f>V80/V81</f>
        <v>0.53255198487712663</v>
      </c>
      <c r="W82" s="53"/>
      <c r="X82" s="61">
        <f>X80/X81</f>
        <v>0.54123059728619716</v>
      </c>
      <c r="Y82" s="53"/>
      <c r="Z82" s="61">
        <f>Z80/Z81</f>
        <v>0.50837418523654065</v>
      </c>
      <c r="AA82" s="53"/>
      <c r="AB82" s="186">
        <f>AB80/AB81</f>
        <v>0.47119540179452868</v>
      </c>
      <c r="AC82" s="53"/>
      <c r="AD82" s="61">
        <f>AD80/AD81</f>
        <v>0.47661192513193695</v>
      </c>
      <c r="AE82" s="53"/>
      <c r="AF82" s="61">
        <f>AF80/AF81</f>
        <v>0.48862831038279964</v>
      </c>
      <c r="AG82" s="53"/>
      <c r="AH82" s="61">
        <f>AH80/AH81</f>
        <v>0.47310793252110755</v>
      </c>
      <c r="AI82" s="187"/>
      <c r="AJ82" s="61">
        <f>AJ80/AJ81</f>
        <v>0.4863836081263323</v>
      </c>
      <c r="AK82" s="60"/>
      <c r="AL82" s="94"/>
      <c r="AM82" s="94"/>
      <c r="AN82" s="94"/>
      <c r="AO82" s="30"/>
      <c r="AP82" s="30"/>
      <c r="AQ82" s="30"/>
      <c r="AR82" s="30"/>
      <c r="AS82" s="30"/>
      <c r="AT82" s="30"/>
      <c r="AU82" s="30"/>
    </row>
    <row r="83" spans="1:47" x14ac:dyDescent="0.25">
      <c r="D83" s="159"/>
      <c r="F83" s="159"/>
      <c r="H83" s="159"/>
      <c r="L83" s="145"/>
      <c r="M83" s="22"/>
      <c r="N83" s="159"/>
      <c r="O83" s="159"/>
      <c r="P83" s="159"/>
      <c r="Q83" s="159"/>
      <c r="R83" s="159"/>
      <c r="S83" s="160"/>
      <c r="T83" s="8"/>
      <c r="U83" s="8"/>
      <c r="V83" s="8"/>
      <c r="W83" s="8"/>
      <c r="X83" s="8"/>
      <c r="Y83" s="8"/>
      <c r="Z83" s="8"/>
      <c r="AA83" s="8"/>
      <c r="AB83" s="228"/>
      <c r="AC83" s="159"/>
      <c r="AD83" s="159"/>
      <c r="AE83" s="159"/>
      <c r="AF83" s="159"/>
      <c r="AG83" s="159"/>
      <c r="AH83" s="159"/>
      <c r="AI83" s="160"/>
      <c r="AJ83" s="8"/>
      <c r="AL83" s="20"/>
      <c r="AM83" s="20"/>
      <c r="AN83" s="20"/>
    </row>
    <row r="84" spans="1:47" x14ac:dyDescent="0.25">
      <c r="D84" s="159"/>
      <c r="F84" s="159"/>
      <c r="H84" s="159"/>
      <c r="L84" s="145"/>
      <c r="M84" s="22"/>
      <c r="N84" s="159"/>
      <c r="O84" s="159"/>
      <c r="P84" s="159"/>
      <c r="Q84" s="159"/>
      <c r="R84" s="159"/>
      <c r="S84" s="160"/>
      <c r="T84" s="8"/>
      <c r="U84" s="8"/>
      <c r="V84" s="8"/>
      <c r="W84" s="8"/>
      <c r="X84" s="8"/>
      <c r="Y84" s="8"/>
      <c r="Z84" s="8"/>
      <c r="AA84" s="8"/>
      <c r="AB84" s="228"/>
      <c r="AC84" s="159"/>
      <c r="AD84" s="159"/>
      <c r="AE84" s="159"/>
      <c r="AF84" s="159"/>
      <c r="AG84" s="159"/>
      <c r="AH84" s="159"/>
      <c r="AI84" s="160"/>
      <c r="AJ84" s="8"/>
      <c r="AL84" s="20"/>
      <c r="AM84" s="20"/>
      <c r="AN84" s="20"/>
    </row>
    <row r="85" spans="1:47" x14ac:dyDescent="0.25">
      <c r="A85" s="20" t="s">
        <v>242</v>
      </c>
      <c r="B85" s="24">
        <f>C85</f>
        <v>560</v>
      </c>
      <c r="C85" s="272">
        <v>560</v>
      </c>
      <c r="D85" s="147">
        <f>K85+E85+G85+I85</f>
        <v>235</v>
      </c>
      <c r="E85" s="3">
        <v>139</v>
      </c>
      <c r="F85" s="3">
        <f>G85+I85+K85</f>
        <v>96</v>
      </c>
      <c r="G85" s="44">
        <v>66</v>
      </c>
      <c r="H85" s="3">
        <f>I85+K85</f>
        <v>30</v>
      </c>
      <c r="I85" s="3">
        <v>-19</v>
      </c>
      <c r="J85" s="17">
        <f>K85</f>
        <v>49</v>
      </c>
      <c r="K85" s="152">
        <v>49</v>
      </c>
      <c r="L85" s="147">
        <f>S85+M85+O85+Q85</f>
        <v>324</v>
      </c>
      <c r="M85" s="3">
        <v>92</v>
      </c>
      <c r="N85" s="3">
        <f>O85+Q85+S85</f>
        <v>232</v>
      </c>
      <c r="O85" s="63">
        <v>59</v>
      </c>
      <c r="P85" s="3">
        <f>Q85+S85</f>
        <v>173</v>
      </c>
      <c r="Q85" s="63">
        <v>99</v>
      </c>
      <c r="R85" s="3">
        <f>S85</f>
        <v>74</v>
      </c>
      <c r="S85" s="148">
        <v>74</v>
      </c>
      <c r="T85" s="17">
        <f>U85+W85+Y85+AA85</f>
        <v>543</v>
      </c>
      <c r="U85" s="17">
        <v>120</v>
      </c>
      <c r="V85" s="17">
        <f>W85+Y85+AA85</f>
        <v>423</v>
      </c>
      <c r="W85" s="17">
        <v>124</v>
      </c>
      <c r="X85" s="17">
        <f>Y85+AA85</f>
        <v>299</v>
      </c>
      <c r="Y85" s="17">
        <v>131</v>
      </c>
      <c r="Z85" s="17">
        <f>AA85</f>
        <v>168</v>
      </c>
      <c r="AA85" s="17">
        <v>168</v>
      </c>
      <c r="AB85" s="147">
        <f>AC85+AE85+AG85+AI85</f>
        <v>778</v>
      </c>
      <c r="AC85" s="3">
        <v>162</v>
      </c>
      <c r="AD85" s="3">
        <f>AE85+AG85+AI85</f>
        <v>616</v>
      </c>
      <c r="AE85" s="3">
        <v>161</v>
      </c>
      <c r="AF85" s="3">
        <f>AG85+AI85</f>
        <v>455</v>
      </c>
      <c r="AG85" s="3">
        <v>305</v>
      </c>
      <c r="AH85" s="3">
        <f>AI85</f>
        <v>150</v>
      </c>
      <c r="AI85" s="148">
        <v>150</v>
      </c>
      <c r="AJ85" s="17">
        <v>420</v>
      </c>
      <c r="AK85" s="69">
        <v>192</v>
      </c>
      <c r="AL85" s="20"/>
      <c r="AM85" s="20"/>
      <c r="AN85" s="20"/>
    </row>
    <row r="86" spans="1:47" x14ac:dyDescent="0.25">
      <c r="A86" s="20" t="s">
        <v>243</v>
      </c>
      <c r="B86" s="44">
        <f>B85/1*4</f>
        <v>2240</v>
      </c>
      <c r="C86" s="152">
        <f>C85*4</f>
        <v>2240</v>
      </c>
      <c r="D86" s="44">
        <f>D85</f>
        <v>235</v>
      </c>
      <c r="E86" s="3">
        <f>E85*4</f>
        <v>556</v>
      </c>
      <c r="F86" s="44">
        <f>F85/3*4</f>
        <v>128</v>
      </c>
      <c r="G86" s="44">
        <f>G85*4</f>
        <v>264</v>
      </c>
      <c r="H86" s="44">
        <f>H85/2*4</f>
        <v>60</v>
      </c>
      <c r="I86" s="44">
        <f>I85*4</f>
        <v>-76</v>
      </c>
      <c r="J86" s="44">
        <f>J85/1*4</f>
        <v>196</v>
      </c>
      <c r="K86" s="152">
        <f>K85*4</f>
        <v>196</v>
      </c>
      <c r="L86" s="147">
        <f>L85</f>
        <v>324</v>
      </c>
      <c r="M86" s="3">
        <f>M85*4</f>
        <v>368</v>
      </c>
      <c r="N86" s="44">
        <f>N85/3*4</f>
        <v>309.33333333333331</v>
      </c>
      <c r="O86" s="44">
        <f>O85*4</f>
        <v>236</v>
      </c>
      <c r="P86" s="44">
        <f>P85/2*4</f>
        <v>346</v>
      </c>
      <c r="Q86" s="44">
        <f>Q85*4</f>
        <v>396</v>
      </c>
      <c r="R86" s="44">
        <f>R85/1*4</f>
        <v>296</v>
      </c>
      <c r="S86" s="152">
        <f>S85*4</f>
        <v>296</v>
      </c>
      <c r="T86" s="69">
        <f>T85/4*4</f>
        <v>543</v>
      </c>
      <c r="U86" s="69">
        <f>U85*4</f>
        <v>480</v>
      </c>
      <c r="V86" s="69">
        <f>V85/3*4</f>
        <v>564</v>
      </c>
      <c r="W86" s="69">
        <f>W85*4</f>
        <v>496</v>
      </c>
      <c r="X86" s="69">
        <f>X85/2*4</f>
        <v>598</v>
      </c>
      <c r="Y86" s="69">
        <f>Y85*4</f>
        <v>524</v>
      </c>
      <c r="Z86" s="69">
        <f>Z85/1*4</f>
        <v>672</v>
      </c>
      <c r="AA86" s="69">
        <f>AA85*4</f>
        <v>672</v>
      </c>
      <c r="AB86" s="194">
        <f>AB85/4*4</f>
        <v>778</v>
      </c>
      <c r="AC86" s="44">
        <f>AC85*4</f>
        <v>648</v>
      </c>
      <c r="AD86" s="44">
        <f>AD85/3*4</f>
        <v>821.33333333333337</v>
      </c>
      <c r="AE86" s="44">
        <f>AE85*4</f>
        <v>644</v>
      </c>
      <c r="AF86" s="44">
        <f>AF85/2*4</f>
        <v>910</v>
      </c>
      <c r="AG86" s="44">
        <f>AG85*4</f>
        <v>1220</v>
      </c>
      <c r="AH86" s="44">
        <f>AH85/1*4</f>
        <v>600</v>
      </c>
      <c r="AI86" s="152">
        <f>AI85*4</f>
        <v>600</v>
      </c>
      <c r="AJ86" s="69">
        <f>AJ85/4*4</f>
        <v>420</v>
      </c>
      <c r="AK86" s="69">
        <f>AK85*4</f>
        <v>768</v>
      </c>
      <c r="AL86" s="20"/>
      <c r="AM86" s="20"/>
      <c r="AN86" s="20"/>
    </row>
    <row r="87" spans="1:47" x14ac:dyDescent="0.25">
      <c r="A87" s="20"/>
      <c r="B87" s="10"/>
      <c r="C87" s="10"/>
      <c r="D87" s="44"/>
      <c r="E87" s="20"/>
      <c r="F87" s="44"/>
      <c r="G87" s="20"/>
      <c r="H87" s="44"/>
      <c r="I87" s="20"/>
      <c r="J87" s="10"/>
      <c r="K87" s="10"/>
      <c r="L87" s="189"/>
      <c r="M87" s="6"/>
      <c r="N87" s="44"/>
      <c r="O87" s="44"/>
      <c r="P87" s="44"/>
      <c r="Q87" s="44"/>
      <c r="R87" s="44"/>
      <c r="S87" s="152"/>
      <c r="T87" s="69"/>
      <c r="U87" s="69"/>
      <c r="V87" s="69"/>
      <c r="W87" s="69"/>
      <c r="X87" s="69"/>
      <c r="Y87" s="69"/>
      <c r="Z87" s="69"/>
      <c r="AA87" s="69"/>
      <c r="AB87" s="194"/>
      <c r="AC87" s="44"/>
      <c r="AD87" s="44"/>
      <c r="AE87" s="44"/>
      <c r="AF87" s="44"/>
      <c r="AG87" s="44"/>
      <c r="AH87" s="44"/>
      <c r="AI87" s="152"/>
      <c r="AJ87" s="69"/>
      <c r="AK87" s="69"/>
      <c r="AL87" s="20"/>
      <c r="AM87" s="20"/>
      <c r="AN87" s="20"/>
    </row>
    <row r="88" spans="1:47" x14ac:dyDescent="0.25">
      <c r="A88" s="20" t="s">
        <v>61</v>
      </c>
      <c r="B88" s="4">
        <f>(B53+D53)/2</f>
        <v>209637.5</v>
      </c>
      <c r="C88" s="155">
        <f>B88</f>
        <v>209637.5</v>
      </c>
      <c r="D88" s="154">
        <f>(D53+F53+H53+J53+L53)/5</f>
        <v>199577.60000000001</v>
      </c>
      <c r="E88" s="4">
        <f>(D53+F53)/2</f>
        <v>205344.5</v>
      </c>
      <c r="F88" s="25">
        <f>(F53+H53+J53)/3</f>
        <v>199556.33333333334</v>
      </c>
      <c r="G88" s="4">
        <f>(F53+H53)/2</f>
        <v>201100.5</v>
      </c>
      <c r="H88" s="25">
        <f>(H53+J53+L53)/3</f>
        <v>195733</v>
      </c>
      <c r="I88" s="4">
        <f>(H53+J53)/2</f>
        <v>197547</v>
      </c>
      <c r="J88" s="4">
        <f>(J53+L53)/2</f>
        <v>194286.5</v>
      </c>
      <c r="K88" s="155">
        <f>J88</f>
        <v>194286.5</v>
      </c>
      <c r="L88" s="154">
        <f>(L53+N53+P53+R53+T53)/5</f>
        <v>180176</v>
      </c>
      <c r="M88" s="4">
        <f>(L53+N53)/2</f>
        <v>187559.5</v>
      </c>
      <c r="N88" s="25">
        <f>(N53+P53+R53+T53)/4</f>
        <v>177193.75</v>
      </c>
      <c r="O88" s="4">
        <f>(N53+P53)/2</f>
        <v>180970.5</v>
      </c>
      <c r="P88" s="25">
        <f>(P53+R53+T53)/3</f>
        <v>175253.66666666666</v>
      </c>
      <c r="Q88" s="4">
        <f>(P53+R53)/2</f>
        <v>176603.5</v>
      </c>
      <c r="R88" s="4">
        <f>(R53+T53)/2</f>
        <v>173417</v>
      </c>
      <c r="S88" s="155">
        <f>R88</f>
        <v>173417</v>
      </c>
      <c r="T88" s="4">
        <f>(T53+V53+X53+Z53+AB53)/5</f>
        <v>164419.6</v>
      </c>
      <c r="U88" s="4">
        <f>(T53+V53)/2</f>
        <v>169829.5</v>
      </c>
      <c r="V88" s="25">
        <f>(V53+X53+Z53+AB53)/4</f>
        <v>162386</v>
      </c>
      <c r="W88" s="4">
        <f>(V53+X53)/2</f>
        <v>166031.5</v>
      </c>
      <c r="X88" s="25">
        <f>(X53+Z53+AB53)/3</f>
        <v>160813</v>
      </c>
      <c r="Y88" s="4">
        <f>(X53+Z53)/2</f>
        <v>162400.5</v>
      </c>
      <c r="Z88" s="4">
        <f>(Z53+AB53)/2</f>
        <v>158740.5</v>
      </c>
      <c r="AA88" s="4">
        <f>Z88</f>
        <v>158740.5</v>
      </c>
      <c r="AB88" s="154">
        <f>(AB53+AD53+AF53+AH53+AJ53)/5</f>
        <v>156418</v>
      </c>
      <c r="AC88" s="4">
        <f>(AB53+AD53)/2</f>
        <v>157495</v>
      </c>
      <c r="AD88" s="25">
        <f>(AD53+AF53+AH53+AJ53)/4</f>
        <v>156113</v>
      </c>
      <c r="AE88" s="4">
        <f>(AD53+AF53)/2</f>
        <v>157045</v>
      </c>
      <c r="AF88" s="25">
        <f>(AF53+AH53+AJ53)/3</f>
        <v>155700</v>
      </c>
      <c r="AG88" s="4">
        <f>(AF53+AH53)/2</f>
        <v>155955</v>
      </c>
      <c r="AH88" s="4">
        <f>(AH53+AJ53)/2</f>
        <v>155181</v>
      </c>
      <c r="AI88" s="155">
        <f>AH88</f>
        <v>155181</v>
      </c>
      <c r="AJ88" s="4">
        <v>148730</v>
      </c>
      <c r="AK88" s="4">
        <v>152551</v>
      </c>
      <c r="AL88" s="20"/>
      <c r="AM88" s="20"/>
      <c r="AN88" s="20"/>
    </row>
    <row r="89" spans="1:47" ht="15.75" thickBot="1" x14ac:dyDescent="0.3">
      <c r="A89" s="56" t="s">
        <v>44</v>
      </c>
      <c r="B89" s="66">
        <f t="shared" ref="B89:C89" si="33">B86/B88</f>
        <v>1.0685111203863812E-2</v>
      </c>
      <c r="C89" s="191">
        <f t="shared" si="33"/>
        <v>1.0685111203863812E-2</v>
      </c>
      <c r="D89" s="190">
        <f>D86/D88</f>
        <v>1.1774868522319137E-3</v>
      </c>
      <c r="E89" s="66">
        <f>E86/E88</f>
        <v>2.7076449576199997E-3</v>
      </c>
      <c r="F89" s="66">
        <f t="shared" ref="F89" si="34">F86/F88</f>
        <v>6.414228897771556E-4</v>
      </c>
      <c r="G89" s="66">
        <f>G86/G88</f>
        <v>1.3127764475970971E-3</v>
      </c>
      <c r="H89" s="66">
        <f t="shared" ref="H89:I89" si="35">H86/H88</f>
        <v>3.0654003157362328E-4</v>
      </c>
      <c r="I89" s="66">
        <f t="shared" si="35"/>
        <v>-3.8471857330154343E-4</v>
      </c>
      <c r="J89" s="66">
        <f t="shared" ref="J89:K89" si="36">J86/J88</f>
        <v>1.0088194496272259E-3</v>
      </c>
      <c r="K89" s="191">
        <f t="shared" si="36"/>
        <v>1.0088194496272259E-3</v>
      </c>
      <c r="L89" s="190">
        <f>L86/L88</f>
        <v>1.7982417192078856E-3</v>
      </c>
      <c r="M89" s="66">
        <f>M86/M88</f>
        <v>1.9620440446898183E-3</v>
      </c>
      <c r="N89" s="66">
        <f>N86/N88</f>
        <v>1.7457350122864566E-3</v>
      </c>
      <c r="O89" s="66">
        <f>O86/O88</f>
        <v>1.3040799467316495E-3</v>
      </c>
      <c r="P89" s="66">
        <f t="shared" ref="P89:AK89" si="37">P86/P88</f>
        <v>1.9742810896966495E-3</v>
      </c>
      <c r="Q89" s="66">
        <f t="shared" si="37"/>
        <v>2.2423111659734944E-3</v>
      </c>
      <c r="R89" s="66">
        <f t="shared" si="37"/>
        <v>1.7068684154379328E-3</v>
      </c>
      <c r="S89" s="191">
        <f t="shared" si="37"/>
        <v>1.7068684154379328E-3</v>
      </c>
      <c r="T89" s="66">
        <f t="shared" si="37"/>
        <v>3.3025259762218128E-3</v>
      </c>
      <c r="U89" s="66">
        <f t="shared" si="37"/>
        <v>2.8263640886889499E-3</v>
      </c>
      <c r="V89" s="66">
        <f t="shared" si="37"/>
        <v>3.4732058182355622E-3</v>
      </c>
      <c r="W89" s="66">
        <f t="shared" si="37"/>
        <v>2.9873849239451548E-3</v>
      </c>
      <c r="X89" s="66">
        <f t="shared" si="37"/>
        <v>3.7186048391610132E-3</v>
      </c>
      <c r="Y89" s="66">
        <f t="shared" si="37"/>
        <v>3.2265910511359262E-3</v>
      </c>
      <c r="Z89" s="66">
        <f t="shared" si="37"/>
        <v>4.2333241989284398E-3</v>
      </c>
      <c r="AA89" s="66">
        <f t="shared" si="37"/>
        <v>4.2333241989284398E-3</v>
      </c>
      <c r="AB89" s="190">
        <f t="shared" si="37"/>
        <v>4.9738521142068046E-3</v>
      </c>
      <c r="AC89" s="66">
        <f t="shared" si="37"/>
        <v>4.1144163306771646E-3</v>
      </c>
      <c r="AD89" s="66">
        <f t="shared" si="37"/>
        <v>5.2611463064147984E-3</v>
      </c>
      <c r="AE89" s="66">
        <f t="shared" si="37"/>
        <v>4.100735457989748E-3</v>
      </c>
      <c r="AF89" s="66">
        <f t="shared" si="37"/>
        <v>5.8445728965960181E-3</v>
      </c>
      <c r="AG89" s="66">
        <f t="shared" si="37"/>
        <v>7.8227693886056878E-3</v>
      </c>
      <c r="AH89" s="66">
        <f t="shared" si="37"/>
        <v>3.86645272294933E-3</v>
      </c>
      <c r="AI89" s="191">
        <f t="shared" si="37"/>
        <v>3.86645272294933E-3</v>
      </c>
      <c r="AJ89" s="66">
        <f t="shared" si="37"/>
        <v>2.823909097021448E-3</v>
      </c>
      <c r="AK89" s="66">
        <f t="shared" si="37"/>
        <v>5.034381944398922E-3</v>
      </c>
      <c r="AL89" s="20"/>
      <c r="AM89" s="20"/>
      <c r="AN89" s="20"/>
    </row>
    <row r="90" spans="1:47" x14ac:dyDescent="0.25">
      <c r="A90" s="20"/>
      <c r="B90" s="10"/>
      <c r="C90" s="10"/>
      <c r="D90" s="44"/>
      <c r="E90" s="20"/>
      <c r="F90" s="44"/>
      <c r="G90" s="20"/>
      <c r="H90" s="44"/>
      <c r="I90" s="20"/>
      <c r="J90" s="10"/>
      <c r="K90" s="10"/>
      <c r="L90" s="189"/>
      <c r="M90" s="6"/>
      <c r="N90" s="44"/>
      <c r="O90" s="44"/>
      <c r="P90" s="44"/>
      <c r="Q90" s="44"/>
      <c r="R90" s="44"/>
      <c r="S90" s="152"/>
      <c r="T90" s="69"/>
      <c r="U90" s="69"/>
      <c r="V90" s="69"/>
      <c r="W90" s="69"/>
      <c r="X90" s="69"/>
      <c r="Y90" s="69"/>
      <c r="Z90" s="69"/>
      <c r="AA90" s="69"/>
      <c r="AB90" s="194"/>
      <c r="AC90" s="44"/>
      <c r="AD90" s="44"/>
      <c r="AE90" s="44"/>
      <c r="AF90" s="44"/>
      <c r="AG90" s="44"/>
      <c r="AH90" s="44"/>
      <c r="AI90" s="152"/>
      <c r="AJ90" s="69"/>
      <c r="AK90" s="69"/>
      <c r="AL90" s="20"/>
      <c r="AM90" s="20"/>
      <c r="AN90" s="20"/>
    </row>
    <row r="91" spans="1:47" x14ac:dyDescent="0.25">
      <c r="A91" s="40" t="s">
        <v>267</v>
      </c>
      <c r="B91" s="4">
        <f>(B55+D55)/2</f>
        <v>213855.5</v>
      </c>
      <c r="C91" s="155">
        <f>B91</f>
        <v>213855.5</v>
      </c>
      <c r="D91" s="154">
        <f>(D55+F55+H55+J55+L55)/5</f>
        <v>207105.8</v>
      </c>
      <c r="E91" s="4">
        <f>(D55+F55)/2</f>
        <v>210605.5</v>
      </c>
      <c r="F91" s="25">
        <f>(F55+H55+J55)/3</f>
        <v>207591</v>
      </c>
      <c r="G91" s="4">
        <f>(F55+H55)/2</f>
        <v>208683.5</v>
      </c>
      <c r="H91" s="25">
        <f>(H55+J55+L55)/3</f>
        <v>204772.66666666666</v>
      </c>
      <c r="I91" s="4">
        <f>(H55+J55)/2</f>
        <v>206459.5</v>
      </c>
      <c r="J91" s="4">
        <f>(J55+L55)/2</f>
        <v>203402.5</v>
      </c>
      <c r="K91" s="155">
        <f>J91</f>
        <v>203402.5</v>
      </c>
      <c r="L91" s="154">
        <f>(L55+N55+P55+R55+T55)/5</f>
        <v>193473.4</v>
      </c>
      <c r="M91" s="4">
        <f>(L55+N55)/2</f>
        <v>198922</v>
      </c>
      <c r="N91" s="25">
        <f>(N55+P55+R55+T55)/4</f>
        <v>191492</v>
      </c>
      <c r="O91" s="4">
        <f>(N55+P55)/2</f>
        <v>194959.5</v>
      </c>
      <c r="P91" s="25">
        <f>(P55+R55+T55)/3</f>
        <v>189841</v>
      </c>
      <c r="Q91" s="4">
        <f>(P55+R55)/2</f>
        <v>191193</v>
      </c>
      <c r="R91" s="4">
        <f>(R55+T55)/2</f>
        <v>188024.5</v>
      </c>
      <c r="S91" s="155">
        <f>R91</f>
        <v>188024.5</v>
      </c>
      <c r="T91" s="4">
        <f>(T55+V55+X55+Z55+AB55)/5</f>
        <v>184423.6</v>
      </c>
      <c r="U91" s="4">
        <f>(T55+V55)/2</f>
        <v>186143.5</v>
      </c>
      <c r="V91" s="4">
        <f>(V55+X55+Z55+AB55)/4</f>
        <v>183745.25</v>
      </c>
      <c r="W91" s="4">
        <f>(V55+X55)/2</f>
        <v>184733.5</v>
      </c>
      <c r="X91" s="4">
        <f>(X55+Z55+AB55)/3</f>
        <v>183277</v>
      </c>
      <c r="Y91" s="4">
        <f>(X55+Z55)/2</f>
        <v>183749.5</v>
      </c>
      <c r="Z91" s="4">
        <f>(Z55+AB55)/2</f>
        <v>182757</v>
      </c>
      <c r="AA91" s="4">
        <f>(Z55+AB55)/2</f>
        <v>182757</v>
      </c>
      <c r="AB91" s="154">
        <f>(AB55+AD55+AF55+AH55+AJ55)/5</f>
        <v>183329.4</v>
      </c>
      <c r="AC91" s="4">
        <f>(AB55+AD55)/2</f>
        <v>182687</v>
      </c>
      <c r="AD91" s="4">
        <f>(AD55+AF55+AH55+AJ55)/4</f>
        <v>183578.75</v>
      </c>
      <c r="AE91" s="4">
        <f>(AD55+AF55)/2</f>
        <v>183240</v>
      </c>
      <c r="AF91" s="4">
        <f>(AF55+AH55+AJ55)/3</f>
        <v>183757.66666666666</v>
      </c>
      <c r="AG91" s="4">
        <f>(AF55+AH55)/2</f>
        <v>183688.5</v>
      </c>
      <c r="AH91" s="4">
        <f>(AH55+AJ55)/2</f>
        <v>183917.5</v>
      </c>
      <c r="AI91" s="155">
        <f>(AH55+AJ55)/2</f>
        <v>183917.5</v>
      </c>
      <c r="AJ91" s="4">
        <v>180304</v>
      </c>
      <c r="AK91" s="4">
        <v>183418</v>
      </c>
      <c r="AL91" s="20"/>
      <c r="AM91" s="20"/>
      <c r="AN91" s="20"/>
    </row>
    <row r="92" spans="1:47" s="28" customFormat="1" ht="30.75" thickBot="1" x14ac:dyDescent="0.3">
      <c r="A92" s="95" t="s">
        <v>268</v>
      </c>
      <c r="B92" s="66">
        <f t="shared" ref="B92:C92" si="38">B86/B91</f>
        <v>1.0474362361501108E-2</v>
      </c>
      <c r="C92" s="191">
        <f t="shared" si="38"/>
        <v>1.0474362361501108E-2</v>
      </c>
      <c r="D92" s="165">
        <f>D86/D91</f>
        <v>1.1346857499886533E-3</v>
      </c>
      <c r="E92" s="67">
        <f>E86/E91</f>
        <v>2.6400070273568353E-3</v>
      </c>
      <c r="F92" s="66">
        <f t="shared" ref="F92" si="39">F86/F91</f>
        <v>6.1659705863934368E-4</v>
      </c>
      <c r="G92" s="66">
        <f t="shared" ref="G92:I92" si="40">G86/G91</f>
        <v>1.2650736641852374E-3</v>
      </c>
      <c r="H92" s="66">
        <f t="shared" si="40"/>
        <v>2.9300785586618009E-4</v>
      </c>
      <c r="I92" s="66">
        <f t="shared" si="40"/>
        <v>-3.6811093701185949E-4</v>
      </c>
      <c r="J92" s="66">
        <f t="shared" ref="J92:K92" si="41">J86/J91</f>
        <v>9.636066420029252E-4</v>
      </c>
      <c r="K92" s="191">
        <f t="shared" si="41"/>
        <v>9.636066420029252E-4</v>
      </c>
      <c r="L92" s="165">
        <f>L86/L91</f>
        <v>1.6746488147724701E-3</v>
      </c>
      <c r="M92" s="67">
        <f>M86/M91</f>
        <v>1.8499713455525282E-3</v>
      </c>
      <c r="N92" s="66">
        <f>N86/N91</f>
        <v>1.6153851509897715E-3</v>
      </c>
      <c r="O92" s="66">
        <f t="shared" ref="O92:AK92" si="42">O86/O91</f>
        <v>1.2105078234197358E-3</v>
      </c>
      <c r="P92" s="66">
        <f t="shared" si="42"/>
        <v>1.822577841456798E-3</v>
      </c>
      <c r="Q92" s="66">
        <f t="shared" si="42"/>
        <v>2.0712055357675228E-3</v>
      </c>
      <c r="R92" s="66">
        <f t="shared" si="42"/>
        <v>1.5742629285013388E-3</v>
      </c>
      <c r="S92" s="191">
        <f t="shared" si="42"/>
        <v>1.5742629285013388E-3</v>
      </c>
      <c r="T92" s="66">
        <f t="shared" si="42"/>
        <v>2.9443086459650498E-3</v>
      </c>
      <c r="U92" s="66">
        <f t="shared" si="42"/>
        <v>2.5786557145428125E-3</v>
      </c>
      <c r="V92" s="66">
        <f t="shared" si="42"/>
        <v>3.0694671018706605E-3</v>
      </c>
      <c r="W92" s="66">
        <f t="shared" si="42"/>
        <v>2.6849488587614048E-3</v>
      </c>
      <c r="X92" s="66">
        <f t="shared" si="42"/>
        <v>3.2628207576509871E-3</v>
      </c>
      <c r="Y92" s="66">
        <f t="shared" si="42"/>
        <v>2.8517084400229661E-3</v>
      </c>
      <c r="Z92" s="66">
        <f t="shared" si="42"/>
        <v>3.6770137395558036E-3</v>
      </c>
      <c r="AA92" s="66">
        <f t="shared" si="42"/>
        <v>3.6770137395558036E-3</v>
      </c>
      <c r="AB92" s="190">
        <f t="shared" si="42"/>
        <v>4.2437274108789976E-3</v>
      </c>
      <c r="AC92" s="66">
        <f t="shared" si="42"/>
        <v>3.5470504195700843E-3</v>
      </c>
      <c r="AD92" s="66">
        <f t="shared" si="42"/>
        <v>4.4740109262827715E-3</v>
      </c>
      <c r="AE92" s="66">
        <f t="shared" si="42"/>
        <v>3.5145164811176601E-3</v>
      </c>
      <c r="AF92" s="66">
        <f t="shared" si="42"/>
        <v>4.9521743310483191E-3</v>
      </c>
      <c r="AG92" s="66">
        <f t="shared" si="42"/>
        <v>6.6416787115143299E-3</v>
      </c>
      <c r="AH92" s="66">
        <f t="shared" si="42"/>
        <v>3.2623322957304225E-3</v>
      </c>
      <c r="AI92" s="191">
        <f t="shared" si="42"/>
        <v>3.2623322957304225E-3</v>
      </c>
      <c r="AJ92" s="66">
        <f t="shared" si="42"/>
        <v>2.3293992368444406E-3</v>
      </c>
      <c r="AK92" s="66">
        <f t="shared" si="42"/>
        <v>4.1871572037640798E-3</v>
      </c>
      <c r="AL92" s="55"/>
      <c r="AM92" s="55"/>
      <c r="AN92" s="55"/>
    </row>
    <row r="93" spans="1:47" s="80" customFormat="1" x14ac:dyDescent="0.25">
      <c r="A93" s="33"/>
      <c r="B93" s="81"/>
      <c r="C93" s="81"/>
      <c r="D93" s="82"/>
      <c r="E93" s="33"/>
      <c r="F93" s="82"/>
      <c r="G93" s="33"/>
      <c r="H93" s="82"/>
      <c r="I93" s="33"/>
      <c r="J93" s="81"/>
      <c r="K93" s="81"/>
      <c r="L93" s="192"/>
      <c r="M93" s="81"/>
      <c r="N93" s="82"/>
      <c r="O93" s="82"/>
      <c r="P93" s="82"/>
      <c r="Q93" s="82"/>
      <c r="R93" s="82"/>
      <c r="S93" s="193"/>
      <c r="T93" s="82"/>
      <c r="U93" s="82"/>
      <c r="V93" s="82"/>
      <c r="W93" s="82"/>
      <c r="X93" s="82"/>
      <c r="Y93" s="82"/>
      <c r="Z93" s="82"/>
      <c r="AA93" s="82"/>
      <c r="AB93" s="233"/>
      <c r="AC93" s="82"/>
      <c r="AD93" s="82"/>
      <c r="AE93" s="82"/>
      <c r="AF93" s="82"/>
      <c r="AG93" s="82"/>
      <c r="AH93" s="82"/>
      <c r="AI93" s="193"/>
      <c r="AJ93" s="82"/>
      <c r="AK93" s="82"/>
      <c r="AL93" s="96"/>
      <c r="AM93" s="96"/>
      <c r="AN93" s="96"/>
    </row>
    <row r="94" spans="1:47" x14ac:dyDescent="0.25">
      <c r="A94" s="20" t="s">
        <v>292</v>
      </c>
      <c r="B94" s="17">
        <v>41790</v>
      </c>
      <c r="C94" s="152"/>
      <c r="D94" s="147">
        <v>37855</v>
      </c>
      <c r="E94" s="3"/>
      <c r="F94" s="3">
        <v>39520</v>
      </c>
      <c r="G94" s="44"/>
      <c r="H94" s="3">
        <v>41555</v>
      </c>
      <c r="I94" s="3"/>
      <c r="J94" s="17">
        <v>39931</v>
      </c>
      <c r="K94" s="152"/>
      <c r="L94" s="147">
        <v>38851</v>
      </c>
      <c r="M94" s="3"/>
      <c r="N94" s="3">
        <v>40169</v>
      </c>
      <c r="O94" s="63"/>
      <c r="P94" s="3">
        <v>39353</v>
      </c>
      <c r="Q94" s="63"/>
      <c r="R94" s="3">
        <v>36231</v>
      </c>
      <c r="S94" s="148"/>
      <c r="T94" s="17"/>
      <c r="U94" s="17"/>
      <c r="V94" s="17"/>
      <c r="W94" s="17"/>
      <c r="X94" s="17"/>
      <c r="Y94" s="17"/>
      <c r="Z94" s="17"/>
      <c r="AA94" s="17"/>
      <c r="AB94" s="147"/>
      <c r="AC94" s="3"/>
      <c r="AD94" s="3"/>
      <c r="AE94" s="3"/>
      <c r="AF94" s="3"/>
      <c r="AG94" s="3"/>
      <c r="AH94" s="3"/>
      <c r="AI94" s="148"/>
      <c r="AJ94" s="17"/>
      <c r="AK94" s="69"/>
      <c r="AL94" s="20"/>
      <c r="AM94" s="20"/>
      <c r="AN94" s="20"/>
    </row>
    <row r="95" spans="1:47" s="80" customFormat="1" x14ac:dyDescent="0.25">
      <c r="A95" s="33"/>
      <c r="B95" s="81"/>
      <c r="C95" s="81"/>
      <c r="D95" s="82"/>
      <c r="E95" s="33"/>
      <c r="F95" s="82"/>
      <c r="G95" s="33"/>
      <c r="H95" s="82"/>
      <c r="I95" s="33"/>
      <c r="J95" s="81"/>
      <c r="K95" s="81"/>
      <c r="L95" s="192"/>
      <c r="M95" s="81"/>
      <c r="N95" s="82"/>
      <c r="O95" s="82"/>
      <c r="P95" s="82"/>
      <c r="Q95" s="82"/>
      <c r="R95" s="82"/>
      <c r="S95" s="193"/>
      <c r="T95" s="82"/>
      <c r="U95" s="82"/>
      <c r="V95" s="82"/>
      <c r="W95" s="82"/>
      <c r="X95" s="82"/>
      <c r="Y95" s="82"/>
      <c r="Z95" s="82"/>
      <c r="AA95" s="82"/>
      <c r="AB95" s="233"/>
      <c r="AC95" s="82"/>
      <c r="AD95" s="82"/>
      <c r="AE95" s="82"/>
      <c r="AF95" s="82"/>
      <c r="AG95" s="82"/>
      <c r="AH95" s="82"/>
      <c r="AI95" s="193"/>
      <c r="AJ95" s="82"/>
      <c r="AK95" s="82"/>
      <c r="AL95" s="96"/>
      <c r="AM95" s="96"/>
      <c r="AN95" s="96"/>
    </row>
    <row r="96" spans="1:47" ht="15" customHeight="1" x14ac:dyDescent="0.25">
      <c r="A96" s="20" t="s">
        <v>113</v>
      </c>
      <c r="B96" s="69">
        <v>14247</v>
      </c>
      <c r="C96" s="10"/>
      <c r="D96" s="63">
        <v>14376</v>
      </c>
      <c r="E96" s="20"/>
      <c r="F96" s="63">
        <v>14958</v>
      </c>
      <c r="G96" s="20"/>
      <c r="H96" s="63">
        <v>13525</v>
      </c>
      <c r="I96" s="20"/>
      <c r="J96" s="69">
        <v>13237</v>
      </c>
      <c r="K96" s="10"/>
      <c r="L96" s="194">
        <v>14289</v>
      </c>
      <c r="M96" s="6"/>
      <c r="N96" s="3">
        <v>14413</v>
      </c>
      <c r="O96" s="3"/>
      <c r="P96" s="63">
        <v>13080</v>
      </c>
      <c r="Q96" s="3"/>
      <c r="R96" s="63">
        <v>14027</v>
      </c>
      <c r="S96" s="146"/>
      <c r="T96" s="101"/>
      <c r="U96" s="101"/>
      <c r="AB96" s="156"/>
      <c r="AC96" s="13"/>
      <c r="AD96" s="13"/>
      <c r="AE96" s="13"/>
      <c r="AF96" s="13"/>
      <c r="AG96" s="13"/>
      <c r="AH96" s="13"/>
      <c r="AI96" s="146"/>
      <c r="AL96" s="20"/>
      <c r="AM96" s="20"/>
      <c r="AN96" s="20"/>
    </row>
    <row r="97" spans="1:126" ht="15" customHeight="1" x14ac:dyDescent="0.25">
      <c r="A97" s="20" t="s">
        <v>217</v>
      </c>
      <c r="B97" s="244">
        <v>2688</v>
      </c>
      <c r="C97" s="10"/>
      <c r="D97" s="63">
        <v>2698</v>
      </c>
      <c r="E97" s="20"/>
      <c r="F97" s="63">
        <v>2997</v>
      </c>
      <c r="G97" s="20"/>
      <c r="H97" s="63">
        <v>2805</v>
      </c>
      <c r="I97" s="20"/>
      <c r="J97" s="244">
        <v>2965</v>
      </c>
      <c r="K97" s="10"/>
      <c r="L97" s="194">
        <v>4224</v>
      </c>
      <c r="M97" s="6"/>
      <c r="N97" s="3">
        <v>4941</v>
      </c>
      <c r="O97" s="3"/>
      <c r="P97" s="63">
        <v>4685</v>
      </c>
      <c r="Q97" s="3"/>
      <c r="R97" s="63">
        <v>4549</v>
      </c>
      <c r="S97" s="146"/>
      <c r="T97" s="101"/>
      <c r="U97" s="101"/>
      <c r="AB97" s="156"/>
      <c r="AC97" s="13"/>
      <c r="AD97" s="13"/>
      <c r="AE97" s="13"/>
      <c r="AF97" s="13"/>
      <c r="AG97" s="13"/>
      <c r="AH97" s="13"/>
      <c r="AI97" s="146"/>
      <c r="AL97" s="20"/>
      <c r="AM97" s="20"/>
      <c r="AN97" s="20"/>
    </row>
    <row r="98" spans="1:126" ht="30.75" thickBot="1" x14ac:dyDescent="0.3">
      <c r="A98" s="95" t="s">
        <v>244</v>
      </c>
      <c r="B98" s="66">
        <f>(B96+B97)/B53</f>
        <v>7.9821456346830938E-2</v>
      </c>
      <c r="C98" s="66"/>
      <c r="D98" s="190">
        <f>(D96+D97)/D53</f>
        <v>8.2437691319756271E-2</v>
      </c>
      <c r="E98" s="95"/>
      <c r="F98" s="66">
        <f>(F96+F97)/F53</f>
        <v>8.8198452658725279E-2</v>
      </c>
      <c r="G98" s="95"/>
      <c r="H98" s="66">
        <f>(H96+H97)/H53</f>
        <v>8.2214815784439094E-2</v>
      </c>
      <c r="I98" s="95"/>
      <c r="J98" s="66">
        <f>(J96+J97)/J53</f>
        <v>8.2466355844208722E-2</v>
      </c>
      <c r="K98" s="66"/>
      <c r="L98" s="190">
        <f>(L96+L97)/L53</f>
        <v>9.6369173108456316E-2</v>
      </c>
      <c r="M98" s="66"/>
      <c r="N98" s="66">
        <f>(N96+N97)/N53</f>
        <v>0.10575147256494039</v>
      </c>
      <c r="O98" s="66"/>
      <c r="P98" s="66">
        <f>(P96+P97)/P53</f>
        <v>9.9286301117215398E-2</v>
      </c>
      <c r="Q98" s="66"/>
      <c r="R98" s="66">
        <f>(R96+R97)/R53</f>
        <v>0.10658710121643332</v>
      </c>
      <c r="S98" s="183"/>
      <c r="T98" s="101"/>
      <c r="U98" s="101"/>
      <c r="V98" s="45"/>
      <c r="W98" s="45"/>
      <c r="X98" s="45"/>
      <c r="Y98" s="45"/>
      <c r="Z98" s="45"/>
      <c r="AA98" s="45"/>
      <c r="AB98" s="167"/>
      <c r="AC98" s="78"/>
      <c r="AD98" s="78"/>
      <c r="AE98" s="78"/>
      <c r="AF98" s="78"/>
      <c r="AG98" s="78"/>
      <c r="AH98" s="78"/>
      <c r="AI98" s="183"/>
      <c r="AJ98" s="45"/>
      <c r="AK98" s="45"/>
      <c r="AL98" s="20"/>
      <c r="AM98" s="20"/>
      <c r="AN98" s="20"/>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5"/>
      <c r="CD98" s="45"/>
      <c r="CE98" s="45"/>
      <c r="CF98" s="45"/>
      <c r="CG98" s="45"/>
      <c r="CH98" s="45"/>
      <c r="CI98" s="45"/>
      <c r="CJ98" s="45"/>
      <c r="CK98" s="45"/>
      <c r="CL98" s="45"/>
      <c r="CM98" s="45"/>
      <c r="CN98" s="45"/>
      <c r="CO98" s="45"/>
      <c r="CP98" s="45"/>
      <c r="CQ98" s="45"/>
      <c r="CR98" s="45"/>
      <c r="CS98" s="45"/>
      <c r="CT98" s="45"/>
      <c r="CU98" s="45"/>
      <c r="CV98" s="45"/>
      <c r="CW98" s="45"/>
      <c r="CX98" s="45"/>
      <c r="CY98" s="45"/>
      <c r="CZ98" s="45"/>
      <c r="DA98" s="45"/>
      <c r="DB98" s="45"/>
      <c r="DC98" s="45"/>
      <c r="DD98" s="45"/>
      <c r="DE98" s="45"/>
      <c r="DF98" s="45"/>
      <c r="DG98" s="45"/>
      <c r="DH98" s="45"/>
      <c r="DI98" s="45"/>
      <c r="DJ98" s="45"/>
      <c r="DK98" s="45"/>
      <c r="DL98" s="45"/>
      <c r="DM98" s="45"/>
      <c r="DN98" s="45"/>
      <c r="DO98" s="45"/>
      <c r="DP98" s="45"/>
      <c r="DQ98" s="45"/>
      <c r="DR98" s="45"/>
      <c r="DS98" s="45"/>
      <c r="DT98" s="45"/>
      <c r="DU98" s="45"/>
      <c r="DV98" s="45"/>
    </row>
    <row r="99" spans="1:126" ht="15" customHeight="1" x14ac:dyDescent="0.25">
      <c r="A99" s="141"/>
      <c r="B99" s="91"/>
      <c r="C99" s="78"/>
      <c r="D99" s="91"/>
      <c r="E99" s="141"/>
      <c r="F99" s="91"/>
      <c r="G99" s="141"/>
      <c r="H99" s="91"/>
      <c r="I99" s="141"/>
      <c r="J99" s="91"/>
      <c r="K99" s="78"/>
      <c r="L99" s="195"/>
      <c r="M99" s="78"/>
      <c r="N99" s="91"/>
      <c r="O99" s="78"/>
      <c r="P99" s="91"/>
      <c r="Q99" s="78"/>
      <c r="R99" s="91"/>
      <c r="S99" s="183"/>
      <c r="T99" s="101"/>
      <c r="U99" s="101"/>
      <c r="V99" s="45"/>
      <c r="W99" s="45"/>
      <c r="X99" s="45"/>
      <c r="Y99" s="45"/>
      <c r="Z99" s="45"/>
      <c r="AA99" s="45"/>
      <c r="AB99" s="167"/>
      <c r="AC99" s="78"/>
      <c r="AD99" s="78"/>
      <c r="AE99" s="78"/>
      <c r="AF99" s="78"/>
      <c r="AG99" s="78"/>
      <c r="AH99" s="78"/>
      <c r="AI99" s="183"/>
      <c r="AJ99" s="45"/>
      <c r="AK99" s="45"/>
      <c r="AL99" s="20"/>
      <c r="AM99" s="20"/>
      <c r="AN99" s="20"/>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c r="BZ99" s="45"/>
      <c r="CA99" s="45"/>
      <c r="CB99" s="45"/>
      <c r="CC99" s="45"/>
      <c r="CD99" s="45"/>
      <c r="CE99" s="45"/>
      <c r="CF99" s="45"/>
      <c r="CG99" s="45"/>
      <c r="CH99" s="45"/>
      <c r="CI99" s="45"/>
      <c r="CJ99" s="45"/>
      <c r="CK99" s="45"/>
      <c r="CL99" s="45"/>
      <c r="CM99" s="45"/>
      <c r="CN99" s="45"/>
      <c r="CO99" s="45"/>
      <c r="CP99" s="45"/>
      <c r="CQ99" s="45"/>
      <c r="CR99" s="45"/>
      <c r="CS99" s="45"/>
      <c r="CT99" s="45"/>
      <c r="CU99" s="45"/>
      <c r="CV99" s="45"/>
      <c r="CW99" s="45"/>
      <c r="CX99" s="45"/>
      <c r="CY99" s="45"/>
      <c r="CZ99" s="45"/>
      <c r="DA99" s="45"/>
      <c r="DB99" s="45"/>
      <c r="DC99" s="45"/>
      <c r="DD99" s="45"/>
      <c r="DE99" s="45"/>
      <c r="DF99" s="45"/>
      <c r="DG99" s="45"/>
      <c r="DH99" s="45"/>
      <c r="DI99" s="45"/>
      <c r="DJ99" s="45"/>
      <c r="DK99" s="45"/>
      <c r="DL99" s="45"/>
      <c r="DM99" s="45"/>
      <c r="DN99" s="45"/>
      <c r="DO99" s="45"/>
      <c r="DP99" s="45"/>
      <c r="DQ99" s="45"/>
      <c r="DR99" s="45"/>
      <c r="DS99" s="45"/>
      <c r="DT99" s="45"/>
      <c r="DU99" s="45"/>
      <c r="DV99" s="45"/>
    </row>
    <row r="100" spans="1:126" ht="30.75" thickBot="1" x14ac:dyDescent="0.3">
      <c r="A100" s="95" t="s">
        <v>269</v>
      </c>
      <c r="B100" s="66">
        <f>(B96+B97)/B55</f>
        <v>7.8274494578329953E-2</v>
      </c>
      <c r="C100" s="66"/>
      <c r="D100" s="190">
        <f>(D96+D97)/D55</f>
        <v>8.0782751458432889E-2</v>
      </c>
      <c r="E100" s="95"/>
      <c r="F100" s="66">
        <f>(F96+F97)/F55</f>
        <v>8.5559484212833686E-2</v>
      </c>
      <c r="G100" s="95"/>
      <c r="H100" s="66">
        <f>(H96+H97)/H55</f>
        <v>7.8693864962677038E-2</v>
      </c>
      <c r="I100" s="95"/>
      <c r="J100" s="66">
        <f>(J96+J97)/J55</f>
        <v>7.8877929563888102E-2</v>
      </c>
      <c r="K100" s="66"/>
      <c r="L100" s="190">
        <f>(L96+L97)/L55</f>
        <v>9.1922005571030641E-2</v>
      </c>
      <c r="M100" s="66"/>
      <c r="N100" s="66">
        <f>(N96+N97)/N55</f>
        <v>9.8521214589325251E-2</v>
      </c>
      <c r="O100" s="66"/>
      <c r="P100" s="66">
        <f>(P96+P97)/P55</f>
        <v>9.1821123251703066E-2</v>
      </c>
      <c r="Q100" s="66"/>
      <c r="R100" s="66">
        <f>(R96+R97)/R55</f>
        <v>9.8331498263741851E-2</v>
      </c>
      <c r="S100" s="183"/>
      <c r="T100" s="101"/>
      <c r="U100" s="101"/>
      <c r="V100" s="45"/>
      <c r="W100" s="45"/>
      <c r="X100" s="45"/>
      <c r="Y100" s="45"/>
      <c r="Z100" s="45"/>
      <c r="AA100" s="45"/>
      <c r="AB100" s="167"/>
      <c r="AC100" s="78"/>
      <c r="AD100" s="78"/>
      <c r="AE100" s="78"/>
      <c r="AF100" s="78"/>
      <c r="AG100" s="78"/>
      <c r="AH100" s="78"/>
      <c r="AI100" s="183"/>
      <c r="AJ100" s="45"/>
      <c r="AK100" s="45"/>
      <c r="AL100" s="20"/>
      <c r="AM100" s="20"/>
      <c r="AN100" s="20"/>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45"/>
      <c r="CR100" s="45"/>
      <c r="CS100" s="45"/>
      <c r="CT100" s="45"/>
      <c r="CU100" s="45"/>
      <c r="CV100" s="45"/>
      <c r="CW100" s="45"/>
      <c r="CX100" s="45"/>
      <c r="CY100" s="45"/>
      <c r="CZ100" s="45"/>
      <c r="DA100" s="45"/>
      <c r="DB100" s="45"/>
      <c r="DC100" s="45"/>
      <c r="DD100" s="45"/>
      <c r="DE100" s="45"/>
      <c r="DF100" s="45"/>
      <c r="DG100" s="45"/>
      <c r="DH100" s="45"/>
      <c r="DI100" s="45"/>
      <c r="DJ100" s="45"/>
      <c r="DK100" s="45"/>
      <c r="DL100" s="45"/>
      <c r="DM100" s="45"/>
      <c r="DN100" s="45"/>
      <c r="DO100" s="45"/>
      <c r="DP100" s="45"/>
      <c r="DQ100" s="45"/>
      <c r="DR100" s="45"/>
      <c r="DS100" s="45"/>
      <c r="DT100" s="45"/>
      <c r="DU100" s="45"/>
      <c r="DV100" s="45"/>
    </row>
    <row r="101" spans="1:126" s="16" customFormat="1" x14ac:dyDescent="0.25">
      <c r="A101" s="256"/>
      <c r="B101" s="85"/>
      <c r="C101" s="85"/>
      <c r="D101" s="85"/>
      <c r="E101" s="256"/>
      <c r="F101" s="85"/>
      <c r="G101" s="256"/>
      <c r="H101" s="85"/>
      <c r="I101" s="256"/>
      <c r="J101" s="85"/>
      <c r="K101" s="85"/>
      <c r="L101" s="234"/>
      <c r="M101" s="85"/>
      <c r="N101" s="85"/>
      <c r="O101" s="85"/>
      <c r="P101" s="85"/>
      <c r="Q101" s="85"/>
      <c r="R101" s="85"/>
      <c r="S101" s="202"/>
      <c r="T101" s="101"/>
      <c r="U101" s="101"/>
      <c r="V101" s="130"/>
      <c r="W101" s="130"/>
      <c r="X101" s="130"/>
      <c r="Y101" s="130"/>
      <c r="Z101" s="130"/>
      <c r="AA101" s="130"/>
      <c r="AB101" s="201"/>
      <c r="AC101" s="84"/>
      <c r="AD101" s="84"/>
      <c r="AE101" s="84"/>
      <c r="AF101" s="84"/>
      <c r="AG101" s="84"/>
      <c r="AH101" s="84"/>
      <c r="AI101" s="202"/>
      <c r="AJ101" s="130"/>
      <c r="AK101" s="130"/>
      <c r="AL101" s="23"/>
      <c r="AM101" s="23"/>
      <c r="AN101" s="23"/>
      <c r="AO101" s="130"/>
      <c r="AP101" s="130"/>
      <c r="AQ101" s="130"/>
      <c r="AR101" s="130"/>
      <c r="AS101" s="130"/>
      <c r="AT101" s="130"/>
      <c r="AU101" s="130"/>
      <c r="AV101" s="130"/>
      <c r="AW101" s="130"/>
      <c r="AX101" s="130"/>
      <c r="AY101" s="130"/>
      <c r="AZ101" s="130"/>
      <c r="BA101" s="130"/>
      <c r="BB101" s="130"/>
      <c r="BC101" s="130"/>
      <c r="BD101" s="130"/>
      <c r="BE101" s="130"/>
      <c r="BF101" s="130"/>
      <c r="BG101" s="130"/>
      <c r="BH101" s="130"/>
      <c r="BI101" s="130"/>
      <c r="BJ101" s="130"/>
      <c r="BK101" s="130"/>
      <c r="BL101" s="130"/>
      <c r="BM101" s="130"/>
      <c r="BN101" s="130"/>
      <c r="BO101" s="130"/>
      <c r="BP101" s="130"/>
      <c r="BQ101" s="130"/>
      <c r="BR101" s="130"/>
      <c r="BS101" s="130"/>
      <c r="BT101" s="130"/>
      <c r="BU101" s="130"/>
      <c r="BV101" s="130"/>
      <c r="BW101" s="130"/>
      <c r="BX101" s="130"/>
      <c r="BY101" s="130"/>
      <c r="BZ101" s="130"/>
      <c r="CA101" s="130"/>
      <c r="CB101" s="130"/>
      <c r="CC101" s="130"/>
      <c r="CD101" s="130"/>
      <c r="CE101" s="130"/>
      <c r="CF101" s="130"/>
      <c r="CG101" s="130"/>
      <c r="CH101" s="130"/>
      <c r="CI101" s="130"/>
      <c r="CJ101" s="130"/>
      <c r="CK101" s="130"/>
      <c r="CL101" s="130"/>
      <c r="CM101" s="130"/>
      <c r="CN101" s="130"/>
      <c r="CO101" s="130"/>
      <c r="CP101" s="130"/>
      <c r="CQ101" s="130"/>
      <c r="CR101" s="130"/>
      <c r="CS101" s="130"/>
      <c r="CT101" s="130"/>
      <c r="CU101" s="130"/>
      <c r="CV101" s="130"/>
      <c r="CW101" s="130"/>
      <c r="CX101" s="130"/>
      <c r="CY101" s="130"/>
      <c r="CZ101" s="130"/>
      <c r="DA101" s="130"/>
      <c r="DB101" s="130"/>
      <c r="DC101" s="130"/>
      <c r="DD101" s="130"/>
      <c r="DE101" s="130"/>
      <c r="DF101" s="130"/>
      <c r="DG101" s="130"/>
      <c r="DH101" s="130"/>
      <c r="DI101" s="130"/>
      <c r="DJ101" s="130"/>
      <c r="DK101" s="130"/>
      <c r="DL101" s="130"/>
      <c r="DM101" s="130"/>
      <c r="DN101" s="130"/>
      <c r="DO101" s="130"/>
      <c r="DP101" s="130"/>
      <c r="DQ101" s="130"/>
      <c r="DR101" s="130"/>
      <c r="DS101" s="130"/>
      <c r="DT101" s="130"/>
      <c r="DU101" s="130"/>
      <c r="DV101" s="130"/>
    </row>
    <row r="102" spans="1:126" ht="30.75" thickBot="1" x14ac:dyDescent="0.3">
      <c r="A102" s="95" t="s">
        <v>293</v>
      </c>
      <c r="B102" s="66">
        <f>(B96+B97)/(B53+B94)</f>
        <v>6.6686092986442264E-2</v>
      </c>
      <c r="C102" s="66"/>
      <c r="D102" s="190">
        <f>(D96+D97)/(D53+D94)</f>
        <v>6.9698614926786653E-2</v>
      </c>
      <c r="E102" s="95"/>
      <c r="F102" s="66">
        <f>(F96+F97)/(F53+F94)</f>
        <v>7.3860013574939834E-2</v>
      </c>
      <c r="G102" s="95"/>
      <c r="H102" s="66">
        <f>(H96+H97)/(H53+H94)</f>
        <v>6.7990390580437252E-2</v>
      </c>
      <c r="I102" s="95"/>
      <c r="J102" s="66">
        <f>(J96+J97)/(J53+J94)</f>
        <v>6.8536668936839837E-2</v>
      </c>
      <c r="K102" s="66"/>
      <c r="L102" s="190">
        <f>(L96+L97)/(L53+L94)</f>
        <v>8.0158125357210896E-2</v>
      </c>
      <c r="M102" s="66"/>
      <c r="N102" s="66">
        <f>(N96+N97)/(N53+N94)</f>
        <v>8.6718074405308654E-2</v>
      </c>
      <c r="O102" s="66"/>
      <c r="P102" s="66">
        <f>(P96+P97)/(P53+P94)</f>
        <v>8.1386292834890961E-2</v>
      </c>
      <c r="Q102" s="66"/>
      <c r="R102" s="66">
        <f>(R96+R97)/(R53+R94)</f>
        <v>8.8242419636028524E-2</v>
      </c>
      <c r="S102" s="183"/>
      <c r="T102" s="101"/>
      <c r="U102" s="101"/>
      <c r="V102" s="45"/>
      <c r="W102" s="45"/>
      <c r="X102" s="45"/>
      <c r="Y102" s="45"/>
      <c r="Z102" s="45"/>
      <c r="AA102" s="45"/>
      <c r="AB102" s="167"/>
      <c r="AC102" s="78"/>
      <c r="AD102" s="78"/>
      <c r="AE102" s="78"/>
      <c r="AF102" s="78"/>
      <c r="AG102" s="78"/>
      <c r="AH102" s="78"/>
      <c r="AI102" s="183"/>
      <c r="AJ102" s="45"/>
      <c r="AK102" s="45"/>
      <c r="AL102" s="20"/>
      <c r="AM102" s="20"/>
      <c r="AN102" s="20"/>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c r="DQ102" s="45"/>
      <c r="DR102" s="45"/>
      <c r="DS102" s="45"/>
      <c r="DT102" s="45"/>
      <c r="DU102" s="45"/>
      <c r="DV102" s="45"/>
    </row>
    <row r="103" spans="1:126" s="16" customFormat="1" x14ac:dyDescent="0.25">
      <c r="A103" s="256"/>
      <c r="B103" s="85"/>
      <c r="C103" s="85"/>
      <c r="D103" s="85"/>
      <c r="E103" s="256"/>
      <c r="F103" s="85"/>
      <c r="G103" s="256"/>
      <c r="H103" s="85"/>
      <c r="I103" s="256"/>
      <c r="J103" s="85"/>
      <c r="K103" s="85"/>
      <c r="L103" s="234"/>
      <c r="M103" s="85"/>
      <c r="N103" s="85"/>
      <c r="O103" s="85"/>
      <c r="P103" s="85"/>
      <c r="Q103" s="85"/>
      <c r="R103" s="85"/>
      <c r="S103" s="202"/>
      <c r="T103" s="101"/>
      <c r="U103" s="101"/>
      <c r="V103" s="130"/>
      <c r="W103" s="130"/>
      <c r="X103" s="130"/>
      <c r="Y103" s="130"/>
      <c r="Z103" s="130"/>
      <c r="AA103" s="130"/>
      <c r="AB103" s="201"/>
      <c r="AC103" s="84"/>
      <c r="AD103" s="84"/>
      <c r="AE103" s="84"/>
      <c r="AF103" s="84"/>
      <c r="AG103" s="84"/>
      <c r="AH103" s="84"/>
      <c r="AI103" s="202"/>
      <c r="AJ103" s="130"/>
      <c r="AK103" s="130"/>
      <c r="AL103" s="23"/>
      <c r="AM103" s="23"/>
      <c r="AN103" s="23"/>
      <c r="AO103" s="130"/>
      <c r="AP103" s="130"/>
      <c r="AQ103" s="130"/>
      <c r="AR103" s="130"/>
      <c r="AS103" s="130"/>
      <c r="AT103" s="130"/>
      <c r="AU103" s="130"/>
      <c r="AV103" s="130"/>
      <c r="AW103" s="130"/>
      <c r="AX103" s="130"/>
      <c r="AY103" s="130"/>
      <c r="AZ103" s="130"/>
      <c r="BA103" s="130"/>
      <c r="BB103" s="130"/>
      <c r="BC103" s="130"/>
      <c r="BD103" s="130"/>
      <c r="BE103" s="130"/>
      <c r="BF103" s="130"/>
      <c r="BG103" s="130"/>
      <c r="BH103" s="130"/>
      <c r="BI103" s="130"/>
      <c r="BJ103" s="130"/>
      <c r="BK103" s="130"/>
      <c r="BL103" s="130"/>
      <c r="BM103" s="130"/>
      <c r="BN103" s="130"/>
      <c r="BO103" s="130"/>
      <c r="BP103" s="130"/>
      <c r="BQ103" s="130"/>
      <c r="BR103" s="130"/>
      <c r="BS103" s="130"/>
      <c r="BT103" s="130"/>
      <c r="BU103" s="130"/>
      <c r="BV103" s="130"/>
      <c r="BW103" s="130"/>
      <c r="BX103" s="130"/>
      <c r="BY103" s="130"/>
      <c r="BZ103" s="130"/>
      <c r="CA103" s="130"/>
      <c r="CB103" s="130"/>
      <c r="CC103" s="130"/>
      <c r="CD103" s="130"/>
      <c r="CE103" s="130"/>
      <c r="CF103" s="130"/>
      <c r="CG103" s="130"/>
      <c r="CH103" s="130"/>
      <c r="CI103" s="130"/>
      <c r="CJ103" s="130"/>
      <c r="CK103" s="130"/>
      <c r="CL103" s="130"/>
      <c r="CM103" s="130"/>
      <c r="CN103" s="130"/>
      <c r="CO103" s="130"/>
      <c r="CP103" s="130"/>
      <c r="CQ103" s="130"/>
      <c r="CR103" s="130"/>
      <c r="CS103" s="130"/>
      <c r="CT103" s="130"/>
      <c r="CU103" s="130"/>
      <c r="CV103" s="130"/>
      <c r="CW103" s="130"/>
      <c r="CX103" s="130"/>
      <c r="CY103" s="130"/>
      <c r="CZ103" s="130"/>
      <c r="DA103" s="130"/>
      <c r="DB103" s="130"/>
      <c r="DC103" s="130"/>
      <c r="DD103" s="130"/>
      <c r="DE103" s="130"/>
      <c r="DF103" s="130"/>
      <c r="DG103" s="130"/>
      <c r="DH103" s="130"/>
      <c r="DI103" s="130"/>
      <c r="DJ103" s="130"/>
      <c r="DK103" s="130"/>
      <c r="DL103" s="130"/>
      <c r="DM103" s="130"/>
      <c r="DN103" s="130"/>
      <c r="DO103" s="130"/>
      <c r="DP103" s="130"/>
      <c r="DQ103" s="130"/>
      <c r="DR103" s="130"/>
      <c r="DS103" s="130"/>
      <c r="DT103" s="130"/>
      <c r="DU103" s="130"/>
      <c r="DV103" s="130"/>
    </row>
    <row r="104" spans="1:126" ht="30.75" customHeight="1" thickBot="1" x14ac:dyDescent="0.3">
      <c r="A104" s="95" t="s">
        <v>294</v>
      </c>
      <c r="B104" s="66">
        <f t="shared" ref="B104" si="43">(B96+B97)/(B55+B94)</f>
        <v>6.5602919300855336E-2</v>
      </c>
      <c r="C104" s="66"/>
      <c r="D104" s="190">
        <f>(D96+D97)/(D55+D94)</f>
        <v>6.851194966534517E-2</v>
      </c>
      <c r="E104" s="95"/>
      <c r="F104" s="66">
        <f t="shared" ref="F104:R104" si="44">(F96+F97)/(F55+F94)</f>
        <v>7.2000288722962297E-2</v>
      </c>
      <c r="G104" s="95"/>
      <c r="H104" s="66">
        <f t="shared" si="44"/>
        <v>6.5564424173318134E-2</v>
      </c>
      <c r="I104" s="95"/>
      <c r="J104" s="66">
        <f t="shared" si="44"/>
        <v>6.6039773862075435E-2</v>
      </c>
      <c r="K104" s="66"/>
      <c r="L104" s="190">
        <f t="shared" si="44"/>
        <v>7.7057232049947966E-2</v>
      </c>
      <c r="M104" s="66"/>
      <c r="N104" s="66">
        <f t="shared" si="44"/>
        <v>8.1795667204814598E-2</v>
      </c>
      <c r="O104" s="66"/>
      <c r="P104" s="66">
        <f t="shared" si="44"/>
        <v>7.6301288080849725E-2</v>
      </c>
      <c r="Q104" s="66"/>
      <c r="R104" s="66">
        <f t="shared" si="44"/>
        <v>8.25075618606841E-2</v>
      </c>
      <c r="S104" s="183"/>
      <c r="T104" s="101"/>
      <c r="U104" s="101"/>
      <c r="V104" s="45"/>
      <c r="W104" s="45"/>
      <c r="X104" s="45"/>
      <c r="Y104" s="45"/>
      <c r="Z104" s="45"/>
      <c r="AA104" s="45"/>
      <c r="AB104" s="167"/>
      <c r="AC104" s="78"/>
      <c r="AD104" s="78"/>
      <c r="AE104" s="78"/>
      <c r="AF104" s="78"/>
      <c r="AG104" s="78"/>
      <c r="AH104" s="78"/>
      <c r="AI104" s="183"/>
      <c r="AJ104" s="45"/>
      <c r="AK104" s="45"/>
      <c r="AL104" s="20"/>
      <c r="AM104" s="20"/>
      <c r="AN104" s="20"/>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c r="CC104" s="45"/>
      <c r="CD104" s="45"/>
      <c r="CE104" s="45"/>
      <c r="CF104" s="45"/>
      <c r="CG104" s="45"/>
      <c r="CH104" s="45"/>
      <c r="CI104" s="45"/>
      <c r="CJ104" s="45"/>
      <c r="CK104" s="45"/>
      <c r="CL104" s="45"/>
      <c r="CM104" s="45"/>
      <c r="CN104" s="45"/>
      <c r="CO104" s="45"/>
      <c r="CP104" s="45"/>
      <c r="CQ104" s="45"/>
      <c r="CR104" s="45"/>
      <c r="CS104" s="45"/>
      <c r="CT104" s="45"/>
      <c r="CU104" s="45"/>
      <c r="CV104" s="45"/>
      <c r="CW104" s="45"/>
      <c r="CX104" s="45"/>
      <c r="CY104" s="45"/>
      <c r="CZ104" s="45"/>
      <c r="DA104" s="45"/>
      <c r="DB104" s="45"/>
      <c r="DC104" s="45"/>
      <c r="DD104" s="45"/>
      <c r="DE104" s="45"/>
      <c r="DF104" s="45"/>
      <c r="DG104" s="45"/>
      <c r="DH104" s="45"/>
      <c r="DI104" s="45"/>
      <c r="DJ104" s="45"/>
      <c r="DK104" s="45"/>
      <c r="DL104" s="45"/>
      <c r="DM104" s="45"/>
      <c r="DN104" s="45"/>
      <c r="DO104" s="45"/>
      <c r="DP104" s="45"/>
      <c r="DQ104" s="45"/>
      <c r="DR104" s="45"/>
      <c r="DS104" s="45"/>
      <c r="DT104" s="45"/>
      <c r="DU104" s="45"/>
      <c r="DV104" s="45"/>
    </row>
    <row r="105" spans="1:126" s="80" customFormat="1" x14ac:dyDescent="0.25">
      <c r="A105" s="33"/>
      <c r="B105" s="126"/>
      <c r="C105" s="81"/>
      <c r="D105" s="82"/>
      <c r="E105" s="33"/>
      <c r="F105" s="82"/>
      <c r="G105" s="33"/>
      <c r="H105" s="82"/>
      <c r="I105" s="33"/>
      <c r="J105" s="126"/>
      <c r="K105" s="81"/>
      <c r="L105" s="196"/>
      <c r="M105" s="81"/>
      <c r="N105" s="82"/>
      <c r="O105" s="82"/>
      <c r="P105" s="82"/>
      <c r="Q105" s="82"/>
      <c r="R105" s="82"/>
      <c r="S105" s="193"/>
      <c r="T105" s="101"/>
      <c r="U105" s="101"/>
      <c r="V105" s="82"/>
      <c r="W105" s="82"/>
      <c r="X105" s="82"/>
      <c r="Y105" s="82"/>
      <c r="Z105" s="82"/>
      <c r="AA105" s="82"/>
      <c r="AB105" s="233"/>
      <c r="AC105" s="82"/>
      <c r="AD105" s="82"/>
      <c r="AE105" s="82"/>
      <c r="AF105" s="82"/>
      <c r="AG105" s="82"/>
      <c r="AH105" s="82"/>
      <c r="AI105" s="193"/>
      <c r="AJ105" s="82"/>
      <c r="AK105" s="82"/>
      <c r="AL105" s="96"/>
      <c r="AM105" s="96"/>
      <c r="AN105" s="96"/>
    </row>
    <row r="106" spans="1:126" ht="15" customHeight="1" x14ac:dyDescent="0.25">
      <c r="A106" s="20" t="s">
        <v>114</v>
      </c>
      <c r="B106" s="17">
        <v>2592</v>
      </c>
      <c r="C106" s="17"/>
      <c r="D106" s="3">
        <v>2347</v>
      </c>
      <c r="E106" s="20"/>
      <c r="F106" s="3">
        <v>2380</v>
      </c>
      <c r="G106" s="20"/>
      <c r="H106" s="3">
        <v>2143</v>
      </c>
      <c r="I106" s="20"/>
      <c r="J106" s="17">
        <v>2092</v>
      </c>
      <c r="K106" s="17"/>
      <c r="L106" s="147">
        <v>2133</v>
      </c>
      <c r="M106" s="3"/>
      <c r="N106" s="3">
        <v>2699</v>
      </c>
      <c r="O106" s="3"/>
      <c r="P106" s="3">
        <v>2816</v>
      </c>
      <c r="Q106" s="3"/>
      <c r="R106" s="3">
        <v>2018</v>
      </c>
      <c r="S106" s="146"/>
      <c r="T106" s="101"/>
      <c r="U106" s="101"/>
      <c r="AB106" s="156"/>
      <c r="AC106" s="13"/>
      <c r="AD106" s="13"/>
      <c r="AE106" s="13"/>
      <c r="AF106" s="13"/>
      <c r="AG106" s="13"/>
      <c r="AH106" s="13"/>
      <c r="AI106" s="146"/>
      <c r="AL106" s="20"/>
      <c r="AM106" s="20"/>
      <c r="AN106" s="20"/>
    </row>
    <row r="107" spans="1:126" ht="15" customHeight="1" x14ac:dyDescent="0.25">
      <c r="A107" s="20" t="s">
        <v>218</v>
      </c>
      <c r="B107" s="244">
        <v>1020</v>
      </c>
      <c r="C107" s="17"/>
      <c r="D107" s="3">
        <v>885</v>
      </c>
      <c r="E107" s="20"/>
      <c r="F107" s="3">
        <v>870</v>
      </c>
      <c r="G107" s="20"/>
      <c r="H107" s="3">
        <v>818</v>
      </c>
      <c r="I107" s="20"/>
      <c r="J107" s="244">
        <v>782</v>
      </c>
      <c r="K107" s="17"/>
      <c r="L107" s="147">
        <v>802</v>
      </c>
      <c r="M107" s="3"/>
      <c r="N107" s="3">
        <v>157</v>
      </c>
      <c r="O107" s="3"/>
      <c r="P107" s="63">
        <v>166</v>
      </c>
      <c r="Q107" s="3"/>
      <c r="R107" s="3">
        <v>164</v>
      </c>
      <c r="S107" s="146"/>
      <c r="T107" s="101"/>
      <c r="U107" s="101"/>
      <c r="AB107" s="156"/>
      <c r="AC107" s="13"/>
      <c r="AD107" s="13"/>
      <c r="AE107" s="13"/>
      <c r="AF107" s="13"/>
      <c r="AG107" s="13"/>
      <c r="AH107" s="13"/>
      <c r="AI107" s="146"/>
      <c r="AL107" s="20"/>
      <c r="AM107" s="20"/>
      <c r="AN107" s="20"/>
    </row>
    <row r="108" spans="1:126" ht="30.75" thickBot="1" x14ac:dyDescent="0.3">
      <c r="A108" s="95" t="s">
        <v>245</v>
      </c>
      <c r="B108" s="67">
        <f>(B106+B107)/B53</f>
        <v>1.7024806632698751E-2</v>
      </c>
      <c r="C108" s="67"/>
      <c r="D108" s="165">
        <f>(D106+D107)/(D53)</f>
        <v>1.5604932549224099E-2</v>
      </c>
      <c r="E108" s="95"/>
      <c r="F108" s="67">
        <f>(F106+F107)/F53</f>
        <v>1.5964632199435096E-2</v>
      </c>
      <c r="G108" s="95"/>
      <c r="H108" s="67">
        <f>(H106+H107)/H53</f>
        <v>1.4907413933724689E-2</v>
      </c>
      <c r="I108" s="95"/>
      <c r="J108" s="67">
        <f>(J106+J107)/J53</f>
        <v>1.4628336421198363E-2</v>
      </c>
      <c r="K108" s="67"/>
      <c r="L108" s="165">
        <f>(L106+L107)/L53</f>
        <v>1.5278103120689206E-2</v>
      </c>
      <c r="M108" s="67"/>
      <c r="N108" s="67">
        <f>(N106+N107)/N53</f>
        <v>1.5605363524101981E-2</v>
      </c>
      <c r="O108" s="67"/>
      <c r="P108" s="67">
        <f>(P106+P107)/P53</f>
        <v>1.6666014631665428E-2</v>
      </c>
      <c r="Q108" s="67"/>
      <c r="R108" s="67">
        <f>(R106+R107)/R53</f>
        <v>1.2520082625659857E-2</v>
      </c>
      <c r="S108" s="183"/>
      <c r="T108" s="101"/>
      <c r="U108" s="101"/>
      <c r="V108" s="45"/>
      <c r="W108" s="45"/>
      <c r="X108" s="45"/>
      <c r="Y108" s="45"/>
      <c r="Z108" s="45"/>
      <c r="AA108" s="45"/>
      <c r="AB108" s="167"/>
      <c r="AC108" s="78"/>
      <c r="AD108" s="78"/>
      <c r="AE108" s="78"/>
      <c r="AF108" s="78"/>
      <c r="AG108" s="78"/>
      <c r="AH108" s="78"/>
      <c r="AI108" s="183"/>
      <c r="AJ108" s="45"/>
      <c r="AK108" s="45"/>
      <c r="AL108" s="20"/>
      <c r="AM108" s="20"/>
      <c r="AN108" s="20"/>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45"/>
      <c r="CI108" s="45"/>
      <c r="CJ108" s="45"/>
      <c r="CK108" s="45"/>
      <c r="CL108" s="45"/>
      <c r="CM108" s="45"/>
      <c r="CN108" s="45"/>
      <c r="CO108" s="45"/>
      <c r="CP108" s="45"/>
      <c r="CQ108" s="45"/>
      <c r="CR108" s="45"/>
      <c r="CS108" s="45"/>
      <c r="CT108" s="45"/>
      <c r="CU108" s="45"/>
      <c r="CV108" s="45"/>
      <c r="CW108" s="45"/>
      <c r="CX108" s="45"/>
      <c r="CY108" s="45"/>
      <c r="CZ108" s="45"/>
      <c r="DA108" s="45"/>
      <c r="DB108" s="45"/>
      <c r="DC108" s="45"/>
      <c r="DD108" s="45"/>
      <c r="DE108" s="45"/>
      <c r="DF108" s="45"/>
      <c r="DG108" s="45"/>
      <c r="DH108" s="45"/>
      <c r="DI108" s="45"/>
      <c r="DJ108" s="45"/>
      <c r="DK108" s="45"/>
      <c r="DL108" s="45"/>
      <c r="DM108" s="45"/>
      <c r="DN108" s="45"/>
      <c r="DO108" s="45"/>
      <c r="DP108" s="45"/>
      <c r="DQ108" s="45"/>
      <c r="DR108" s="45"/>
      <c r="DS108" s="45"/>
      <c r="DT108" s="45"/>
      <c r="DU108" s="45"/>
      <c r="DV108" s="45"/>
    </row>
    <row r="109" spans="1:126" ht="15" customHeight="1" x14ac:dyDescent="0.25">
      <c r="A109" s="40"/>
      <c r="B109" s="120"/>
      <c r="C109" s="26"/>
      <c r="D109" s="120"/>
      <c r="E109" s="40"/>
      <c r="F109" s="120"/>
      <c r="G109" s="40"/>
      <c r="H109" s="120"/>
      <c r="I109" s="40"/>
      <c r="J109" s="120"/>
      <c r="K109" s="26"/>
      <c r="L109" s="162"/>
      <c r="M109" s="26"/>
      <c r="N109" s="120"/>
      <c r="O109" s="26"/>
      <c r="P109" s="120"/>
      <c r="Q109" s="26"/>
      <c r="R109" s="120"/>
      <c r="S109" s="183"/>
      <c r="T109" s="101"/>
      <c r="U109" s="101"/>
      <c r="V109" s="45"/>
      <c r="W109" s="45"/>
      <c r="X109" s="45"/>
      <c r="Y109" s="45"/>
      <c r="Z109" s="45"/>
      <c r="AA109" s="45"/>
      <c r="AB109" s="167"/>
      <c r="AC109" s="78"/>
      <c r="AD109" s="78"/>
      <c r="AE109" s="78"/>
      <c r="AF109" s="78"/>
      <c r="AG109" s="78"/>
      <c r="AH109" s="78"/>
      <c r="AI109" s="183"/>
      <c r="AJ109" s="45"/>
      <c r="AK109" s="45"/>
      <c r="AL109" s="20"/>
      <c r="AM109" s="20"/>
      <c r="AN109" s="20"/>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c r="DS109" s="45"/>
      <c r="DT109" s="45"/>
      <c r="DU109" s="45"/>
      <c r="DV109" s="45"/>
    </row>
    <row r="110" spans="1:126" ht="30.75" thickBot="1" x14ac:dyDescent="0.3">
      <c r="A110" s="95" t="s">
        <v>270</v>
      </c>
      <c r="B110" s="122">
        <f>(B106+B107)/B55</f>
        <v>1.6694861199700491E-2</v>
      </c>
      <c r="C110" s="122"/>
      <c r="D110" s="197">
        <f>(D106+D107)/(D55)</f>
        <v>1.5291662921029349E-2</v>
      </c>
      <c r="E110" s="251"/>
      <c r="F110" s="122">
        <f>(F106+F107)/F55</f>
        <v>1.5486957599092703E-2</v>
      </c>
      <c r="G110" s="251"/>
      <c r="H110" s="122">
        <f>(H106+H107)/H55</f>
        <v>1.4268985557531335E-2</v>
      </c>
      <c r="I110" s="251"/>
      <c r="J110" s="122">
        <f>(J106+J107)/J55</f>
        <v>1.3991801602679571E-2</v>
      </c>
      <c r="K110" s="122"/>
      <c r="L110" s="197">
        <f>(L106+L107)/L55</f>
        <v>1.4573061435260354E-2</v>
      </c>
      <c r="M110" s="122"/>
      <c r="N110" s="122">
        <f>(N106+N107)/N55</f>
        <v>1.4538420423019166E-2</v>
      </c>
      <c r="O110" s="122"/>
      <c r="P110" s="122">
        <f>(P106+P107)/P55</f>
        <v>1.5412923700342165E-2</v>
      </c>
      <c r="Q110" s="122"/>
      <c r="R110" s="122">
        <f>(R106+R107)/R55</f>
        <v>1.1550351486406369E-2</v>
      </c>
      <c r="S110" s="183"/>
      <c r="T110" s="101"/>
      <c r="U110" s="101"/>
      <c r="V110" s="45"/>
      <c r="W110" s="45"/>
      <c r="X110" s="45"/>
      <c r="Y110" s="45"/>
      <c r="Z110" s="45"/>
      <c r="AA110" s="45"/>
      <c r="AB110" s="167"/>
      <c r="AC110" s="78"/>
      <c r="AD110" s="78"/>
      <c r="AE110" s="78"/>
      <c r="AF110" s="78"/>
      <c r="AG110" s="78"/>
      <c r="AH110" s="78"/>
      <c r="AI110" s="183"/>
      <c r="AJ110" s="45"/>
      <c r="AK110" s="45"/>
      <c r="AL110" s="20"/>
      <c r="AM110" s="20"/>
      <c r="AN110" s="20"/>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45"/>
      <c r="CI110" s="45"/>
      <c r="CJ110" s="45"/>
      <c r="CK110" s="45"/>
      <c r="CL110" s="45"/>
      <c r="CM110" s="45"/>
      <c r="CN110" s="45"/>
      <c r="CO110" s="45"/>
      <c r="CP110" s="45"/>
      <c r="CQ110" s="45"/>
      <c r="CR110" s="45"/>
      <c r="CS110" s="45"/>
      <c r="CT110" s="45"/>
      <c r="CU110" s="45"/>
      <c r="CV110" s="45"/>
      <c r="CW110" s="45"/>
      <c r="CX110" s="45"/>
      <c r="CY110" s="45"/>
      <c r="CZ110" s="45"/>
      <c r="DA110" s="45"/>
      <c r="DB110" s="45"/>
      <c r="DC110" s="45"/>
      <c r="DD110" s="45"/>
      <c r="DE110" s="45"/>
      <c r="DF110" s="45"/>
      <c r="DG110" s="45"/>
      <c r="DH110" s="45"/>
      <c r="DI110" s="45"/>
      <c r="DJ110" s="45"/>
      <c r="DK110" s="45"/>
      <c r="DL110" s="45"/>
      <c r="DM110" s="45"/>
      <c r="DN110" s="45"/>
      <c r="DO110" s="45"/>
      <c r="DP110" s="45"/>
      <c r="DQ110" s="45"/>
      <c r="DR110" s="45"/>
      <c r="DS110" s="45"/>
      <c r="DT110" s="45"/>
      <c r="DU110" s="45"/>
      <c r="DV110" s="45"/>
    </row>
    <row r="111" spans="1:126" s="16" customFormat="1" x14ac:dyDescent="0.25">
      <c r="A111" s="256"/>
      <c r="B111" s="257"/>
      <c r="C111" s="257"/>
      <c r="D111" s="257"/>
      <c r="E111" s="256"/>
      <c r="F111" s="257"/>
      <c r="G111" s="256"/>
      <c r="H111" s="257"/>
      <c r="I111" s="256"/>
      <c r="J111" s="257"/>
      <c r="K111" s="257"/>
      <c r="L111" s="258"/>
      <c r="M111" s="257"/>
      <c r="N111" s="257"/>
      <c r="O111" s="257"/>
      <c r="P111" s="257"/>
      <c r="Q111" s="257"/>
      <c r="R111" s="257"/>
      <c r="S111" s="202"/>
      <c r="T111" s="101"/>
      <c r="U111" s="101"/>
      <c r="V111" s="130"/>
      <c r="W111" s="130"/>
      <c r="X111" s="130"/>
      <c r="Y111" s="130"/>
      <c r="Z111" s="130"/>
      <c r="AA111" s="130"/>
      <c r="AB111" s="201"/>
      <c r="AC111" s="84"/>
      <c r="AD111" s="84"/>
      <c r="AE111" s="84"/>
      <c r="AF111" s="84"/>
      <c r="AG111" s="84"/>
      <c r="AH111" s="84"/>
      <c r="AI111" s="202"/>
      <c r="AJ111" s="130"/>
      <c r="AK111" s="130"/>
      <c r="AL111" s="23"/>
      <c r="AM111" s="23"/>
      <c r="AN111" s="23"/>
      <c r="AO111" s="130"/>
      <c r="AP111" s="130"/>
      <c r="AQ111" s="130"/>
      <c r="AR111" s="130"/>
      <c r="AS111" s="130"/>
      <c r="AT111" s="130"/>
      <c r="AU111" s="130"/>
      <c r="AV111" s="130"/>
      <c r="AW111" s="130"/>
      <c r="AX111" s="130"/>
      <c r="AY111" s="130"/>
      <c r="AZ111" s="130"/>
      <c r="BA111" s="130"/>
      <c r="BB111" s="130"/>
      <c r="BC111" s="130"/>
      <c r="BD111" s="130"/>
      <c r="BE111" s="130"/>
      <c r="BF111" s="130"/>
      <c r="BG111" s="130"/>
      <c r="BH111" s="130"/>
      <c r="BI111" s="130"/>
      <c r="BJ111" s="130"/>
      <c r="BK111" s="130"/>
      <c r="BL111" s="130"/>
      <c r="BM111" s="130"/>
      <c r="BN111" s="130"/>
      <c r="BO111" s="130"/>
      <c r="BP111" s="130"/>
      <c r="BQ111" s="130"/>
      <c r="BR111" s="130"/>
      <c r="BS111" s="130"/>
      <c r="BT111" s="130"/>
      <c r="BU111" s="130"/>
      <c r="BV111" s="130"/>
      <c r="BW111" s="130"/>
      <c r="BX111" s="130"/>
      <c r="BY111" s="130"/>
      <c r="BZ111" s="130"/>
      <c r="CA111" s="130"/>
      <c r="CB111" s="130"/>
      <c r="CC111" s="130"/>
      <c r="CD111" s="130"/>
      <c r="CE111" s="130"/>
      <c r="CF111" s="130"/>
      <c r="CG111" s="130"/>
      <c r="CH111" s="130"/>
      <c r="CI111" s="130"/>
      <c r="CJ111" s="130"/>
      <c r="CK111" s="130"/>
      <c r="CL111" s="130"/>
      <c r="CM111" s="130"/>
      <c r="CN111" s="130"/>
      <c r="CO111" s="130"/>
      <c r="CP111" s="130"/>
      <c r="CQ111" s="130"/>
      <c r="CR111" s="130"/>
      <c r="CS111" s="130"/>
      <c r="CT111" s="130"/>
      <c r="CU111" s="130"/>
      <c r="CV111" s="130"/>
      <c r="CW111" s="130"/>
      <c r="CX111" s="130"/>
      <c r="CY111" s="130"/>
      <c r="CZ111" s="130"/>
      <c r="DA111" s="130"/>
      <c r="DB111" s="130"/>
      <c r="DC111" s="130"/>
      <c r="DD111" s="130"/>
      <c r="DE111" s="130"/>
      <c r="DF111" s="130"/>
      <c r="DG111" s="130"/>
      <c r="DH111" s="130"/>
      <c r="DI111" s="130"/>
      <c r="DJ111" s="130"/>
      <c r="DK111" s="130"/>
      <c r="DL111" s="130"/>
      <c r="DM111" s="130"/>
      <c r="DN111" s="130"/>
      <c r="DO111" s="130"/>
      <c r="DP111" s="130"/>
      <c r="DQ111" s="130"/>
      <c r="DR111" s="130"/>
      <c r="DS111" s="130"/>
      <c r="DT111" s="130"/>
      <c r="DU111" s="130"/>
      <c r="DV111" s="130"/>
    </row>
    <row r="112" spans="1:126" ht="30.75" thickBot="1" x14ac:dyDescent="0.3">
      <c r="A112" s="95" t="s">
        <v>295</v>
      </c>
      <c r="B112" s="67">
        <f>(B106+B107)/(B53+B94)</f>
        <v>1.4223216289756686E-2</v>
      </c>
      <c r="C112" s="67"/>
      <c r="D112" s="165">
        <f>(D106+D107)/(D53+D94)</f>
        <v>1.3193506117100531E-2</v>
      </c>
      <c r="E112" s="95"/>
      <c r="F112" s="67">
        <f>(F106+F107)/(F53+F94)</f>
        <v>1.336925893169337E-2</v>
      </c>
      <c r="G112" s="95"/>
      <c r="H112" s="67">
        <f>(H106+H107)/(H53+H94)</f>
        <v>1.2328202480629193E-2</v>
      </c>
      <c r="I112" s="95"/>
      <c r="J112" s="67">
        <f>(J106+J107)/(J53+J94)</f>
        <v>1.215741183338339E-2</v>
      </c>
      <c r="K112" s="67"/>
      <c r="L112" s="165">
        <f>(L106+L107)/(L53+L94)</f>
        <v>1.2708048286253659E-2</v>
      </c>
      <c r="M112" s="67"/>
      <c r="N112" s="67">
        <f>(N106+N107)/(N53+N94)</f>
        <v>1.2796673581769221E-2</v>
      </c>
      <c r="O112" s="67"/>
      <c r="P112" s="67">
        <f>(P106+P107)/(P53+P94)</f>
        <v>1.3661352391423858E-2</v>
      </c>
      <c r="Q112" s="67"/>
      <c r="R112" s="67">
        <f>(R106+R107)/(R53+R94)</f>
        <v>1.0365254072233755E-2</v>
      </c>
      <c r="S112" s="183"/>
      <c r="T112" s="101"/>
      <c r="U112" s="101"/>
      <c r="V112" s="45"/>
      <c r="W112" s="45"/>
      <c r="X112" s="45"/>
      <c r="Y112" s="45"/>
      <c r="Z112" s="45"/>
      <c r="AA112" s="45"/>
      <c r="AB112" s="167"/>
      <c r="AC112" s="78"/>
      <c r="AD112" s="78"/>
      <c r="AE112" s="78"/>
      <c r="AF112" s="78"/>
      <c r="AG112" s="78"/>
      <c r="AH112" s="78"/>
      <c r="AI112" s="183"/>
      <c r="AJ112" s="45"/>
      <c r="AK112" s="45"/>
      <c r="AL112" s="20"/>
      <c r="AM112" s="20"/>
      <c r="AN112" s="20"/>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45"/>
      <c r="CI112" s="45"/>
      <c r="CJ112" s="45"/>
      <c r="CK112" s="45"/>
      <c r="CL112" s="45"/>
      <c r="CM112" s="45"/>
      <c r="CN112" s="45"/>
      <c r="CO112" s="45"/>
      <c r="CP112" s="45"/>
      <c r="CQ112" s="45"/>
      <c r="CR112" s="45"/>
      <c r="CS112" s="45"/>
      <c r="CT112" s="45"/>
      <c r="CU112" s="45"/>
      <c r="CV112" s="45"/>
      <c r="CW112" s="45"/>
      <c r="CX112" s="45"/>
      <c r="CY112" s="45"/>
      <c r="CZ112" s="45"/>
      <c r="DA112" s="45"/>
      <c r="DB112" s="45"/>
      <c r="DC112" s="45"/>
      <c r="DD112" s="45"/>
      <c r="DE112" s="45"/>
      <c r="DF112" s="45"/>
      <c r="DG112" s="45"/>
      <c r="DH112" s="45"/>
      <c r="DI112" s="45"/>
      <c r="DJ112" s="45"/>
      <c r="DK112" s="45"/>
      <c r="DL112" s="45"/>
      <c r="DM112" s="45"/>
      <c r="DN112" s="45"/>
      <c r="DO112" s="45"/>
      <c r="DP112" s="45"/>
      <c r="DQ112" s="45"/>
      <c r="DR112" s="45"/>
      <c r="DS112" s="45"/>
      <c r="DT112" s="45"/>
      <c r="DU112" s="45"/>
      <c r="DV112" s="45"/>
    </row>
    <row r="113" spans="1:126" s="16" customFormat="1" x14ac:dyDescent="0.25">
      <c r="A113" s="256"/>
      <c r="B113" s="257"/>
      <c r="C113" s="257"/>
      <c r="D113" s="257"/>
      <c r="E113" s="256"/>
      <c r="F113" s="257"/>
      <c r="G113" s="256"/>
      <c r="H113" s="257"/>
      <c r="I113" s="256"/>
      <c r="J113" s="257"/>
      <c r="K113" s="257"/>
      <c r="L113" s="257"/>
      <c r="M113" s="257"/>
      <c r="N113" s="257"/>
      <c r="O113" s="257"/>
      <c r="P113" s="257"/>
      <c r="Q113" s="257"/>
      <c r="R113" s="257"/>
      <c r="S113" s="202"/>
      <c r="T113" s="101"/>
      <c r="U113" s="101"/>
      <c r="V113" s="130"/>
      <c r="W113" s="130"/>
      <c r="X113" s="130"/>
      <c r="Y113" s="130"/>
      <c r="Z113" s="130"/>
      <c r="AA113" s="130"/>
      <c r="AB113" s="201"/>
      <c r="AC113" s="84"/>
      <c r="AD113" s="84"/>
      <c r="AE113" s="84"/>
      <c r="AF113" s="84"/>
      <c r="AG113" s="84"/>
      <c r="AH113" s="84"/>
      <c r="AI113" s="202"/>
      <c r="AJ113" s="130"/>
      <c r="AK113" s="130"/>
      <c r="AL113" s="23"/>
      <c r="AM113" s="23"/>
      <c r="AN113" s="23"/>
      <c r="AO113" s="130"/>
      <c r="AP113" s="130"/>
      <c r="AQ113" s="130"/>
      <c r="AR113" s="130"/>
      <c r="AS113" s="130"/>
      <c r="AT113" s="130"/>
      <c r="AU113" s="130"/>
      <c r="AV113" s="130"/>
      <c r="AW113" s="130"/>
      <c r="AX113" s="130"/>
      <c r="AY113" s="130"/>
      <c r="AZ113" s="130"/>
      <c r="BA113" s="130"/>
      <c r="BB113" s="130"/>
      <c r="BC113" s="130"/>
      <c r="BD113" s="130"/>
      <c r="BE113" s="130"/>
      <c r="BF113" s="130"/>
      <c r="BG113" s="130"/>
      <c r="BH113" s="130"/>
      <c r="BI113" s="130"/>
      <c r="BJ113" s="130"/>
      <c r="BK113" s="130"/>
      <c r="BL113" s="130"/>
      <c r="BM113" s="130"/>
      <c r="BN113" s="130"/>
      <c r="BO113" s="130"/>
      <c r="BP113" s="130"/>
      <c r="BQ113" s="130"/>
      <c r="BR113" s="130"/>
      <c r="BS113" s="130"/>
      <c r="BT113" s="130"/>
      <c r="BU113" s="130"/>
      <c r="BV113" s="130"/>
      <c r="BW113" s="130"/>
      <c r="BX113" s="130"/>
      <c r="BY113" s="130"/>
      <c r="BZ113" s="130"/>
      <c r="CA113" s="130"/>
      <c r="CB113" s="130"/>
      <c r="CC113" s="130"/>
      <c r="CD113" s="130"/>
      <c r="CE113" s="130"/>
      <c r="CF113" s="130"/>
      <c r="CG113" s="130"/>
      <c r="CH113" s="130"/>
      <c r="CI113" s="130"/>
      <c r="CJ113" s="130"/>
      <c r="CK113" s="130"/>
      <c r="CL113" s="130"/>
      <c r="CM113" s="130"/>
      <c r="CN113" s="130"/>
      <c r="CO113" s="130"/>
      <c r="CP113" s="130"/>
      <c r="CQ113" s="130"/>
      <c r="CR113" s="130"/>
      <c r="CS113" s="130"/>
      <c r="CT113" s="130"/>
      <c r="CU113" s="130"/>
      <c r="CV113" s="130"/>
      <c r="CW113" s="130"/>
      <c r="CX113" s="130"/>
      <c r="CY113" s="130"/>
      <c r="CZ113" s="130"/>
      <c r="DA113" s="130"/>
      <c r="DB113" s="130"/>
      <c r="DC113" s="130"/>
      <c r="DD113" s="130"/>
      <c r="DE113" s="130"/>
      <c r="DF113" s="130"/>
      <c r="DG113" s="130"/>
      <c r="DH113" s="130"/>
      <c r="DI113" s="130"/>
      <c r="DJ113" s="130"/>
      <c r="DK113" s="130"/>
      <c r="DL113" s="130"/>
      <c r="DM113" s="130"/>
      <c r="DN113" s="130"/>
      <c r="DO113" s="130"/>
      <c r="DP113" s="130"/>
      <c r="DQ113" s="130"/>
      <c r="DR113" s="130"/>
      <c r="DS113" s="130"/>
      <c r="DT113" s="130"/>
      <c r="DU113" s="130"/>
      <c r="DV113" s="130"/>
    </row>
    <row r="114" spans="1:126" ht="30.75" customHeight="1" thickBot="1" x14ac:dyDescent="0.3">
      <c r="A114" s="95" t="s">
        <v>296</v>
      </c>
      <c r="B114" s="67">
        <f>(B106+B107)/(B55+B94)</f>
        <v>1.399219040535515E-2</v>
      </c>
      <c r="C114" s="67"/>
      <c r="D114" s="165">
        <f>(D106+D107)/(D55+D94)</f>
        <v>1.2968877903150731E-2</v>
      </c>
      <c r="E114" s="95"/>
      <c r="F114" s="67">
        <f>(F106+F107)/(F55+F94)</f>
        <v>1.3032633714821914E-2</v>
      </c>
      <c r="G114" s="95"/>
      <c r="H114" s="67">
        <f>(H106+H107)/(H55+H94)</f>
        <v>1.1888319655676362E-2</v>
      </c>
      <c r="I114" s="95"/>
      <c r="J114" s="67">
        <f>(J106+J107)/(J55+J94)</f>
        <v>1.1714498832218541E-2</v>
      </c>
      <c r="K114" s="67"/>
      <c r="L114" s="165">
        <f>(L106+L107)/(L55+L94)</f>
        <v>1.2216441207075962E-2</v>
      </c>
      <c r="M114" s="67"/>
      <c r="N114" s="67">
        <f>(N106+N107)/(N55+N94)</f>
        <v>1.2070291698716052E-2</v>
      </c>
      <c r="O114" s="67"/>
      <c r="P114" s="67">
        <f>(P106+P107)/(P55+P94)</f>
        <v>1.2807792910616038E-2</v>
      </c>
      <c r="Q114" s="67"/>
      <c r="R114" s="67">
        <f>(R106+R107)/(R55+R94)</f>
        <v>9.6916182159782899E-3</v>
      </c>
      <c r="S114" s="183"/>
      <c r="T114" s="101"/>
      <c r="U114" s="101"/>
      <c r="V114" s="45"/>
      <c r="W114" s="45"/>
      <c r="X114" s="45"/>
      <c r="Y114" s="45"/>
      <c r="Z114" s="45"/>
      <c r="AA114" s="45"/>
      <c r="AB114" s="167"/>
      <c r="AC114" s="78"/>
      <c r="AD114" s="78"/>
      <c r="AE114" s="78"/>
      <c r="AF114" s="78"/>
      <c r="AG114" s="78"/>
      <c r="AH114" s="78"/>
      <c r="AI114" s="183"/>
      <c r="AJ114" s="45"/>
      <c r="AK114" s="45"/>
      <c r="AL114" s="20"/>
      <c r="AM114" s="20"/>
      <c r="AN114" s="20"/>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row>
    <row r="115" spans="1:126" x14ac:dyDescent="0.25">
      <c r="D115" s="13"/>
      <c r="F115" s="13"/>
      <c r="H115" s="13"/>
      <c r="L115" s="145"/>
      <c r="M115" s="22"/>
      <c r="N115" s="13"/>
      <c r="O115" s="13"/>
      <c r="P115" s="13"/>
      <c r="Q115" s="13"/>
      <c r="R115" s="13"/>
      <c r="S115" s="146"/>
      <c r="AB115" s="156"/>
      <c r="AC115" s="13"/>
      <c r="AD115" s="13"/>
      <c r="AE115" s="13"/>
      <c r="AF115" s="13"/>
      <c r="AG115" s="13"/>
      <c r="AH115" s="13"/>
      <c r="AI115" s="146"/>
      <c r="AL115" s="20"/>
      <c r="AM115" s="20"/>
      <c r="AN115" s="20"/>
    </row>
    <row r="116" spans="1:126" x14ac:dyDescent="0.25">
      <c r="A116" s="45" t="s">
        <v>8</v>
      </c>
      <c r="B116" s="45"/>
      <c r="C116" s="45"/>
      <c r="D116" s="83"/>
      <c r="E116" s="45"/>
      <c r="F116" s="83"/>
      <c r="G116" s="45"/>
      <c r="H116" s="83"/>
      <c r="I116" s="45"/>
      <c r="J116" s="45"/>
      <c r="K116" s="45"/>
      <c r="L116" s="167"/>
      <c r="M116" s="78"/>
      <c r="N116" s="83"/>
      <c r="O116" s="83"/>
      <c r="P116" s="83"/>
      <c r="Q116" s="83"/>
      <c r="R116" s="83"/>
      <c r="S116" s="198"/>
      <c r="T116" s="69">
        <v>555</v>
      </c>
      <c r="U116" s="69"/>
      <c r="V116" s="69">
        <v>824</v>
      </c>
      <c r="W116" s="69"/>
      <c r="X116" s="69">
        <v>830</v>
      </c>
      <c r="Y116" s="69"/>
      <c r="Z116" s="69">
        <v>739</v>
      </c>
      <c r="AA116" s="69"/>
      <c r="AB116" s="194">
        <v>1070</v>
      </c>
      <c r="AC116" s="44"/>
      <c r="AD116" s="44">
        <v>1154</v>
      </c>
      <c r="AE116" s="44"/>
      <c r="AF116" s="44">
        <v>872</v>
      </c>
      <c r="AG116" s="44"/>
      <c r="AH116" s="44">
        <v>754</v>
      </c>
      <c r="AI116" s="152"/>
      <c r="AJ116" s="69">
        <v>853</v>
      </c>
      <c r="AK116" s="69"/>
      <c r="AL116" s="20"/>
      <c r="AM116" s="20"/>
      <c r="AN116" s="20"/>
    </row>
    <row r="117" spans="1:126" ht="15.75" thickBot="1" x14ac:dyDescent="0.3">
      <c r="A117" s="76" t="s">
        <v>79</v>
      </c>
      <c r="B117" s="86"/>
      <c r="C117" s="86"/>
      <c r="D117" s="85"/>
      <c r="E117" s="86"/>
      <c r="F117" s="85"/>
      <c r="G117" s="86"/>
      <c r="H117" s="85"/>
      <c r="I117" s="86"/>
      <c r="J117" s="86"/>
      <c r="K117" s="86"/>
      <c r="L117" s="199"/>
      <c r="M117" s="86"/>
      <c r="N117" s="85"/>
      <c r="O117" s="85"/>
      <c r="P117" s="85"/>
      <c r="Q117" s="85"/>
      <c r="R117" s="85"/>
      <c r="S117" s="200"/>
      <c r="T117" s="66">
        <f>T116/T53</f>
        <v>3.2163844361765013E-3</v>
      </c>
      <c r="U117" s="66"/>
      <c r="V117" s="66">
        <f>V116/V53</f>
        <v>4.9310313874510042E-3</v>
      </c>
      <c r="W117" s="66"/>
      <c r="X117" s="66">
        <f>X116/X53</f>
        <v>5.031583797087744E-3</v>
      </c>
      <c r="Y117" s="66"/>
      <c r="Z117" s="66">
        <f>Z116/Z53</f>
        <v>4.6232865999762266E-3</v>
      </c>
      <c r="AA117" s="66"/>
      <c r="AB117" s="190">
        <f>AB116/AB53</f>
        <v>6.7877034725129732E-3</v>
      </c>
      <c r="AC117" s="66"/>
      <c r="AD117" s="66">
        <f>AD116/AD53</f>
        <v>7.3338756418729984E-3</v>
      </c>
      <c r="AE117" s="66"/>
      <c r="AF117" s="66">
        <f>AF116/AF53</f>
        <v>5.5634243131850603E-3</v>
      </c>
      <c r="AG117" s="66"/>
      <c r="AH117" s="66">
        <f>AH116/AH53</f>
        <v>4.8591240687752947E-3</v>
      </c>
      <c r="AI117" s="191"/>
      <c r="AJ117" s="66">
        <f>AJ116/AJ53</f>
        <v>5.4964881757845222E-3</v>
      </c>
      <c r="AK117" s="66"/>
      <c r="AL117" s="55"/>
      <c r="AM117" s="20"/>
      <c r="AN117" s="20"/>
    </row>
    <row r="118" spans="1:126" x14ac:dyDescent="0.25">
      <c r="A118" s="68"/>
      <c r="B118" s="86"/>
      <c r="C118" s="86"/>
      <c r="D118" s="85"/>
      <c r="E118" s="106"/>
      <c r="F118" s="85"/>
      <c r="G118" s="106"/>
      <c r="H118" s="85"/>
      <c r="I118" s="106"/>
      <c r="J118" s="86"/>
      <c r="K118" s="86"/>
      <c r="L118" s="199"/>
      <c r="M118" s="86"/>
      <c r="N118" s="85"/>
      <c r="O118" s="85"/>
      <c r="P118" s="85"/>
      <c r="Q118" s="85"/>
      <c r="R118" s="85"/>
      <c r="S118" s="200"/>
      <c r="T118" s="85"/>
      <c r="U118" s="85"/>
      <c r="V118" s="85"/>
      <c r="W118" s="85"/>
      <c r="X118" s="85"/>
      <c r="Y118" s="85"/>
      <c r="Z118" s="85"/>
      <c r="AA118" s="85"/>
      <c r="AB118" s="234"/>
      <c r="AC118" s="85"/>
      <c r="AD118" s="85"/>
      <c r="AE118" s="85"/>
      <c r="AF118" s="85"/>
      <c r="AG118" s="85"/>
      <c r="AH118" s="85"/>
      <c r="AI118" s="200"/>
      <c r="AJ118" s="85"/>
      <c r="AK118" s="85"/>
      <c r="AL118" s="55"/>
      <c r="AM118" s="20"/>
      <c r="AN118" s="20"/>
    </row>
    <row r="119" spans="1:126" ht="30.75" thickBot="1" x14ac:dyDescent="0.3">
      <c r="A119" s="75" t="s">
        <v>271</v>
      </c>
      <c r="B119" s="86"/>
      <c r="C119" s="86"/>
      <c r="D119" s="85"/>
      <c r="E119" s="86"/>
      <c r="F119" s="85"/>
      <c r="G119" s="86"/>
      <c r="H119" s="85"/>
      <c r="I119" s="86"/>
      <c r="J119" s="86"/>
      <c r="K119" s="86"/>
      <c r="L119" s="199"/>
      <c r="M119" s="86"/>
      <c r="N119" s="85"/>
      <c r="O119" s="85"/>
      <c r="P119" s="85"/>
      <c r="Q119" s="85"/>
      <c r="R119" s="85"/>
      <c r="S119" s="200"/>
      <c r="T119" s="66">
        <f>T116/T55</f>
        <v>2.9657416758845125E-3</v>
      </c>
      <c r="U119" s="66"/>
      <c r="V119" s="66">
        <f>V116/V55</f>
        <v>4.450445584661086E-3</v>
      </c>
      <c r="W119" s="66"/>
      <c r="X119" s="66">
        <f>X116/X55</f>
        <v>4.5031114872746414E-3</v>
      </c>
      <c r="Y119" s="66"/>
      <c r="Z119" s="66">
        <f>Z116/Z55</f>
        <v>4.0342391719710453E-3</v>
      </c>
      <c r="AA119" s="66"/>
      <c r="AB119" s="190">
        <f>AB116/AB55</f>
        <v>5.8684158567887147E-3</v>
      </c>
      <c r="AC119" s="66"/>
      <c r="AD119" s="66">
        <f>AD116/AD55</f>
        <v>6.3045639798516191E-3</v>
      </c>
      <c r="AE119" s="66"/>
      <c r="AF119" s="66">
        <f>AF116/AF55</f>
        <v>4.7536497345152043E-3</v>
      </c>
      <c r="AG119" s="66"/>
      <c r="AH119" s="66">
        <f>AH116/AH55</f>
        <v>4.0991850559152759E-3</v>
      </c>
      <c r="AI119" s="191"/>
      <c r="AJ119" s="66">
        <f>AJ116/AJ55</f>
        <v>4.6384913211815378E-3</v>
      </c>
      <c r="AK119" s="66"/>
      <c r="AL119" s="55"/>
      <c r="AM119" s="20"/>
      <c r="AN119" s="20"/>
    </row>
    <row r="120" spans="1:126" x14ac:dyDescent="0.25">
      <c r="A120" s="45"/>
      <c r="B120" s="84"/>
      <c r="C120" s="84"/>
      <c r="D120" s="84"/>
      <c r="E120" s="130"/>
      <c r="F120" s="84"/>
      <c r="G120" s="130"/>
      <c r="H120" s="84"/>
      <c r="I120" s="84"/>
      <c r="J120" s="84"/>
      <c r="K120" s="84"/>
      <c r="L120" s="201"/>
      <c r="M120" s="84"/>
      <c r="N120" s="84"/>
      <c r="O120" s="84"/>
      <c r="P120" s="84"/>
      <c r="Q120" s="84"/>
      <c r="R120" s="84"/>
      <c r="S120" s="202"/>
      <c r="X120" s="73"/>
      <c r="Y120" s="73"/>
      <c r="Z120" s="73"/>
      <c r="AA120" s="73"/>
      <c r="AB120" s="235"/>
      <c r="AC120" s="13"/>
      <c r="AD120" s="236"/>
      <c r="AE120" s="236"/>
      <c r="AF120" s="236"/>
      <c r="AG120" s="236"/>
      <c r="AH120" s="236"/>
      <c r="AI120" s="237"/>
      <c r="AJ120" s="73"/>
      <c r="AK120" s="73"/>
      <c r="AL120" s="20"/>
      <c r="AM120" s="20"/>
      <c r="AN120" s="20"/>
    </row>
    <row r="121" spans="1:126" x14ac:dyDescent="0.25">
      <c r="A121" s="45" t="s">
        <v>9</v>
      </c>
      <c r="B121" s="84"/>
      <c r="C121" s="84"/>
      <c r="D121" s="83"/>
      <c r="E121" s="130"/>
      <c r="F121" s="83"/>
      <c r="G121" s="130"/>
      <c r="H121" s="83"/>
      <c r="I121" s="84"/>
      <c r="J121" s="84"/>
      <c r="K121" s="84"/>
      <c r="L121" s="201"/>
      <c r="M121" s="84"/>
      <c r="N121" s="83"/>
      <c r="O121" s="83"/>
      <c r="P121" s="83"/>
      <c r="Q121" s="83"/>
      <c r="R121" s="83"/>
      <c r="S121" s="198"/>
      <c r="T121" s="69">
        <v>1562</v>
      </c>
      <c r="U121" s="69"/>
      <c r="V121" s="69">
        <v>1352</v>
      </c>
      <c r="W121" s="10"/>
      <c r="X121" s="69">
        <v>1393</v>
      </c>
      <c r="Y121" s="69"/>
      <c r="Z121" s="69">
        <v>1514</v>
      </c>
      <c r="AA121" s="69"/>
      <c r="AB121" s="194">
        <v>1141</v>
      </c>
      <c r="AC121" s="6"/>
      <c r="AD121" s="44">
        <v>1007</v>
      </c>
      <c r="AE121" s="44"/>
      <c r="AF121" s="44">
        <v>1235</v>
      </c>
      <c r="AG121" s="44"/>
      <c r="AH121" s="44">
        <v>943</v>
      </c>
      <c r="AI121" s="152"/>
      <c r="AJ121" s="69">
        <v>548</v>
      </c>
      <c r="AK121" s="69"/>
      <c r="AL121" s="20"/>
      <c r="AM121" s="20"/>
      <c r="AN121" s="20"/>
    </row>
    <row r="122" spans="1:126" s="33" customFormat="1" ht="30.75" thickBot="1" x14ac:dyDescent="0.3">
      <c r="A122" s="76" t="s">
        <v>78</v>
      </c>
      <c r="B122" s="86"/>
      <c r="C122" s="86"/>
      <c r="D122" s="85"/>
      <c r="E122" s="86"/>
      <c r="F122" s="85"/>
      <c r="G122" s="86"/>
      <c r="H122" s="85"/>
      <c r="I122" s="86"/>
      <c r="J122" s="86"/>
      <c r="K122" s="86"/>
      <c r="L122" s="199"/>
      <c r="M122" s="86"/>
      <c r="N122" s="85"/>
      <c r="O122" s="85"/>
      <c r="P122" s="85"/>
      <c r="Q122" s="85"/>
      <c r="R122" s="85"/>
      <c r="S122" s="200"/>
      <c r="T122" s="66">
        <f>T121/T53</f>
        <v>9.0522387194733236E-3</v>
      </c>
      <c r="U122" s="66"/>
      <c r="V122" s="66">
        <f>V121/V53</f>
        <v>8.0907214027108702E-3</v>
      </c>
      <c r="W122" s="66"/>
      <c r="X122" s="66">
        <f>X121/X53</f>
        <v>8.444573770293045E-3</v>
      </c>
      <c r="Y122" s="66"/>
      <c r="Z122" s="66">
        <f>Z121/Z53</f>
        <v>9.4717941980568439E-3</v>
      </c>
      <c r="AA122" s="66"/>
      <c r="AB122" s="190">
        <f>AB121/AB53</f>
        <v>7.2381024879787864E-3</v>
      </c>
      <c r="AC122" s="66"/>
      <c r="AD122" s="66">
        <f>AD121/AD53</f>
        <v>6.399664446591082E-3</v>
      </c>
      <c r="AE122" s="66"/>
      <c r="AF122" s="66">
        <f>AF121/AF53</f>
        <v>7.8793910857609516E-3</v>
      </c>
      <c r="AG122" s="66"/>
      <c r="AH122" s="66">
        <f>AH121/AH53</f>
        <v>6.0771273167839557E-3</v>
      </c>
      <c r="AI122" s="191"/>
      <c r="AJ122" s="66">
        <f>AJ121/AJ53</f>
        <v>3.5311553579483214E-3</v>
      </c>
      <c r="AK122" s="66"/>
      <c r="AL122" s="55"/>
      <c r="AM122" s="81"/>
      <c r="AN122" s="81"/>
    </row>
    <row r="123" spans="1:126" x14ac:dyDescent="0.25">
      <c r="B123" s="102"/>
      <c r="D123" s="116"/>
      <c r="E123" s="16"/>
      <c r="F123" s="116"/>
      <c r="G123" s="16"/>
      <c r="H123" s="116"/>
      <c r="I123" s="136"/>
      <c r="J123" s="102"/>
      <c r="L123" s="145"/>
      <c r="M123" s="22"/>
      <c r="N123" s="159"/>
      <c r="O123" s="159"/>
      <c r="P123" s="159"/>
      <c r="Q123" s="159"/>
      <c r="R123" s="159"/>
      <c r="S123" s="160"/>
      <c r="T123" s="8"/>
      <c r="U123" s="8"/>
      <c r="V123" s="8"/>
      <c r="W123" s="8"/>
      <c r="X123" s="8"/>
      <c r="Y123" s="8"/>
      <c r="Z123" s="8"/>
      <c r="AA123" s="8"/>
      <c r="AB123" s="228"/>
      <c r="AC123" s="159"/>
      <c r="AD123" s="159"/>
      <c r="AE123" s="159"/>
      <c r="AF123" s="159"/>
      <c r="AG123" s="159"/>
      <c r="AH123" s="159"/>
      <c r="AI123" s="160"/>
      <c r="AJ123" s="8"/>
      <c r="AK123" s="8"/>
      <c r="AL123" s="20"/>
      <c r="AM123" s="20"/>
      <c r="AN123" s="20"/>
    </row>
    <row r="124" spans="1:126" s="33" customFormat="1" ht="30.75" thickBot="1" x14ac:dyDescent="0.3">
      <c r="A124" s="76" t="s">
        <v>272</v>
      </c>
      <c r="B124" s="86"/>
      <c r="C124" s="86"/>
      <c r="D124" s="85"/>
      <c r="E124" s="86"/>
      <c r="F124" s="85"/>
      <c r="G124" s="86"/>
      <c r="H124" s="85"/>
      <c r="I124" s="86"/>
      <c r="J124" s="86"/>
      <c r="K124" s="86"/>
      <c r="L124" s="199"/>
      <c r="M124" s="86"/>
      <c r="N124" s="85"/>
      <c r="O124" s="85"/>
      <c r="P124" s="85"/>
      <c r="Q124" s="85"/>
      <c r="R124" s="85"/>
      <c r="S124" s="200"/>
      <c r="T124" s="66">
        <f>T121/T55</f>
        <v>8.3468261220389344E-3</v>
      </c>
      <c r="U124" s="66"/>
      <c r="V124" s="66">
        <f>V121/V55</f>
        <v>7.3021874156089656E-3</v>
      </c>
      <c r="W124" s="66"/>
      <c r="X124" s="66">
        <f>X121/X55</f>
        <v>7.5576316888838254E-3</v>
      </c>
      <c r="Y124" s="66"/>
      <c r="Z124" s="66">
        <f>Z121/Z55</f>
        <v>8.2650042034697734E-3</v>
      </c>
      <c r="AA124" s="66"/>
      <c r="AB124" s="190">
        <f>AB121/AB55</f>
        <v>6.2578154136410501E-3</v>
      </c>
      <c r="AC124" s="66"/>
      <c r="AD124" s="66">
        <f>AD121/AD55</f>
        <v>5.5014696080680934E-3</v>
      </c>
      <c r="AE124" s="66"/>
      <c r="AF124" s="66">
        <f>AF121/AF55</f>
        <v>6.7325199795026111E-3</v>
      </c>
      <c r="AG124" s="66"/>
      <c r="AH124" s="66">
        <f>AH121/AH55</f>
        <v>5.1266996123714931E-3</v>
      </c>
      <c r="AI124" s="191"/>
      <c r="AJ124" s="66">
        <f>AJ121/AJ55</f>
        <v>2.9799451864097096E-3</v>
      </c>
      <c r="AK124" s="66"/>
      <c r="AL124" s="55"/>
      <c r="AM124" s="81"/>
      <c r="AN124" s="81"/>
    </row>
    <row r="125" spans="1:126" x14ac:dyDescent="0.25">
      <c r="B125" s="102"/>
      <c r="D125" s="116"/>
      <c r="F125" s="116"/>
      <c r="H125" s="116"/>
      <c r="I125" s="136"/>
      <c r="J125" s="102"/>
      <c r="L125" s="145"/>
      <c r="M125" s="22"/>
      <c r="N125" s="159"/>
      <c r="O125" s="159"/>
      <c r="P125" s="159"/>
      <c r="Q125" s="159"/>
      <c r="R125" s="159"/>
      <c r="S125" s="160"/>
      <c r="T125" s="8"/>
      <c r="U125" s="8"/>
      <c r="V125" s="8"/>
      <c r="W125" s="8"/>
      <c r="X125" s="8"/>
      <c r="Y125" s="8"/>
      <c r="Z125" s="8"/>
      <c r="AA125" s="8"/>
      <c r="AB125" s="228"/>
      <c r="AC125" s="159"/>
      <c r="AD125" s="159"/>
      <c r="AE125" s="159"/>
      <c r="AF125" s="159"/>
      <c r="AG125" s="159"/>
      <c r="AH125" s="159"/>
      <c r="AI125" s="160"/>
      <c r="AJ125" s="8"/>
      <c r="AL125" s="20"/>
      <c r="AM125" s="20"/>
      <c r="AN125" s="20"/>
    </row>
    <row r="126" spans="1:126" x14ac:dyDescent="0.25">
      <c r="D126" s="13"/>
      <c r="F126" s="13"/>
      <c r="H126" s="13"/>
      <c r="L126" s="145"/>
      <c r="M126" s="22"/>
      <c r="N126" s="13"/>
      <c r="O126" s="13"/>
      <c r="P126" s="13"/>
      <c r="Q126" s="13"/>
      <c r="R126" s="13"/>
      <c r="S126" s="146"/>
      <c r="AB126" s="156"/>
      <c r="AC126" s="13"/>
      <c r="AD126" s="13"/>
      <c r="AE126" s="13"/>
      <c r="AF126" s="13"/>
      <c r="AG126" s="13"/>
      <c r="AH126" s="13"/>
      <c r="AI126" s="146"/>
    </row>
    <row r="127" spans="1:126" s="45" customFormat="1" x14ac:dyDescent="0.25">
      <c r="A127" s="45" t="s">
        <v>29</v>
      </c>
      <c r="B127" s="204">
        <v>255.751082</v>
      </c>
      <c r="D127" s="204">
        <v>255.751082</v>
      </c>
      <c r="F127" s="204">
        <v>255.751082</v>
      </c>
      <c r="H127" s="204">
        <v>255.751082</v>
      </c>
      <c r="J127" s="204">
        <v>255.751082</v>
      </c>
      <c r="L127" s="203">
        <v>255.751082</v>
      </c>
      <c r="M127" s="78"/>
      <c r="N127" s="204">
        <v>255.751082</v>
      </c>
      <c r="O127" s="78"/>
      <c r="P127" s="204">
        <v>255.751082</v>
      </c>
      <c r="Q127" s="78"/>
      <c r="R127" s="204">
        <v>255.751082</v>
      </c>
      <c r="S127" s="183"/>
      <c r="T127" s="5">
        <v>255.751082</v>
      </c>
      <c r="V127" s="5">
        <v>255.751082</v>
      </c>
      <c r="X127" s="5">
        <v>255.751082</v>
      </c>
      <c r="Z127" s="5">
        <v>255.751082</v>
      </c>
      <c r="AB127" s="203">
        <v>255.751082</v>
      </c>
      <c r="AC127" s="78"/>
      <c r="AD127" s="204">
        <v>255.751082</v>
      </c>
      <c r="AE127" s="78"/>
      <c r="AF127" s="204">
        <v>255.751082</v>
      </c>
      <c r="AG127" s="78"/>
      <c r="AH127" s="204">
        <v>255.751082</v>
      </c>
      <c r="AI127" s="183"/>
      <c r="AJ127" s="5">
        <v>255.751082</v>
      </c>
    </row>
    <row r="128" spans="1:126" x14ac:dyDescent="0.25">
      <c r="A128" s="46" t="s">
        <v>47</v>
      </c>
      <c r="B128" s="48">
        <v>1.0773E-2</v>
      </c>
      <c r="C128" s="26"/>
      <c r="D128" s="48">
        <v>9.1311000000000003E-2</v>
      </c>
      <c r="E128" s="46"/>
      <c r="F128" s="48">
        <v>8.9325000000000002E-2</v>
      </c>
      <c r="G128" s="46"/>
      <c r="H128" s="48">
        <v>8.9325000000000002E-2</v>
      </c>
      <c r="I128" s="46"/>
      <c r="J128" s="48">
        <v>0.235206</v>
      </c>
      <c r="K128" s="26"/>
      <c r="L128" s="205">
        <v>8.5205999999999449E-2</v>
      </c>
      <c r="M128" s="26"/>
      <c r="N128" s="48">
        <v>8.5205999999999449E-2</v>
      </c>
      <c r="O128" s="11"/>
      <c r="P128" s="48">
        <v>8.5205999999999449E-2</v>
      </c>
      <c r="Q128" s="11"/>
      <c r="R128" s="48">
        <v>0.20675700000001029</v>
      </c>
      <c r="S128" s="206"/>
      <c r="T128" s="48">
        <v>0.20675700000001029</v>
      </c>
      <c r="U128" s="11"/>
      <c r="V128" s="48">
        <v>0.20675700000001029</v>
      </c>
      <c r="W128" s="11"/>
      <c r="X128" s="48">
        <v>0.20675700000001029</v>
      </c>
      <c r="Y128" s="11"/>
      <c r="Z128" s="48">
        <v>0.20675700000001029</v>
      </c>
      <c r="AA128" s="11"/>
      <c r="AB128" s="205">
        <v>0.10898299999999495</v>
      </c>
      <c r="AC128" s="11"/>
      <c r="AD128" s="48">
        <v>0.10898299999999495</v>
      </c>
      <c r="AE128" s="11"/>
      <c r="AF128" s="48">
        <v>0.10898299999999495</v>
      </c>
      <c r="AG128" s="11"/>
      <c r="AH128" s="48">
        <v>0.22539799999998422</v>
      </c>
      <c r="AI128" s="206"/>
      <c r="AJ128" s="48">
        <v>2.5397999999995591E-2</v>
      </c>
      <c r="AK128" s="11"/>
    </row>
    <row r="129" spans="1:136" x14ac:dyDescent="0.25">
      <c r="A129" s="45" t="s">
        <v>30</v>
      </c>
      <c r="B129" s="208">
        <f t="shared" ref="B129" si="45">B127-B128</f>
        <v>255.740309</v>
      </c>
      <c r="D129" s="208">
        <f t="shared" ref="D129:H129" si="46">D127-D128</f>
        <v>255.65977100000001</v>
      </c>
      <c r="E129" s="45"/>
      <c r="F129" s="208">
        <f t="shared" si="46"/>
        <v>255.66175699999999</v>
      </c>
      <c r="G129" s="45"/>
      <c r="H129" s="208">
        <f t="shared" si="46"/>
        <v>255.66175699999999</v>
      </c>
      <c r="I129" s="45"/>
      <c r="J129" s="208">
        <f t="shared" ref="J129" si="47">J127-J128</f>
        <v>255.51587599999999</v>
      </c>
      <c r="L129" s="207">
        <f>L127-L128</f>
        <v>255.665876</v>
      </c>
      <c r="M129" s="22"/>
      <c r="N129" s="208">
        <f>N127-N128</f>
        <v>255.665876</v>
      </c>
      <c r="O129" s="208"/>
      <c r="P129" s="208">
        <f t="shared" ref="P129:AJ129" si="48">P127-P128</f>
        <v>255.665876</v>
      </c>
      <c r="Q129" s="208"/>
      <c r="R129" s="208">
        <f t="shared" si="48"/>
        <v>255.54432499999999</v>
      </c>
      <c r="S129" s="209"/>
      <c r="T129" s="47">
        <f t="shared" si="48"/>
        <v>255.54432499999999</v>
      </c>
      <c r="U129" s="47"/>
      <c r="V129" s="47">
        <f t="shared" si="48"/>
        <v>255.54432499999999</v>
      </c>
      <c r="W129" s="47"/>
      <c r="X129" s="47">
        <f t="shared" si="48"/>
        <v>255.54432499999999</v>
      </c>
      <c r="Y129" s="47"/>
      <c r="Z129" s="47">
        <f t="shared" si="48"/>
        <v>255.54432499999999</v>
      </c>
      <c r="AA129" s="47"/>
      <c r="AB129" s="207">
        <f t="shared" si="48"/>
        <v>255.642099</v>
      </c>
      <c r="AC129" s="208"/>
      <c r="AD129" s="208">
        <f t="shared" si="48"/>
        <v>255.642099</v>
      </c>
      <c r="AE129" s="208"/>
      <c r="AF129" s="208">
        <f t="shared" si="48"/>
        <v>255.642099</v>
      </c>
      <c r="AG129" s="208"/>
      <c r="AH129" s="208">
        <f t="shared" si="48"/>
        <v>255.52568400000001</v>
      </c>
      <c r="AI129" s="209"/>
      <c r="AJ129" s="47">
        <f t="shared" si="48"/>
        <v>255.725684</v>
      </c>
    </row>
    <row r="130" spans="1:136" x14ac:dyDescent="0.25">
      <c r="B130" s="9"/>
      <c r="D130" s="210"/>
      <c r="F130" s="210"/>
      <c r="H130" s="210"/>
      <c r="J130" s="9"/>
      <c r="L130" s="156"/>
      <c r="M130" s="22"/>
      <c r="N130" s="208"/>
      <c r="O130" s="13"/>
      <c r="P130" s="210"/>
      <c r="Q130" s="13"/>
      <c r="R130" s="210"/>
      <c r="S130" s="146"/>
      <c r="T130" s="12"/>
      <c r="AB130" s="156"/>
      <c r="AC130" s="13"/>
      <c r="AD130" s="13"/>
      <c r="AE130" s="13"/>
      <c r="AF130" s="13"/>
      <c r="AG130" s="13"/>
      <c r="AH130" s="13"/>
      <c r="AI130" s="146"/>
      <c r="AL130" s="20"/>
      <c r="AM130" s="20"/>
      <c r="AN130" s="20"/>
      <c r="AO130" s="20"/>
      <c r="AP130" s="20"/>
    </row>
    <row r="131" spans="1:136" ht="15.75" thickBot="1" x14ac:dyDescent="0.3">
      <c r="A131" s="64" t="s">
        <v>28</v>
      </c>
      <c r="B131" s="65">
        <f>B9/B129</f>
        <v>90.552795883264537</v>
      </c>
      <c r="C131" s="56"/>
      <c r="D131" s="65">
        <f>D9/D129</f>
        <v>89.900729825812135</v>
      </c>
      <c r="E131" s="64"/>
      <c r="F131" s="65">
        <f>F9/F129</f>
        <v>87.596206264044412</v>
      </c>
      <c r="G131" s="64"/>
      <c r="H131" s="65">
        <f>H9/H129</f>
        <v>85.441014942254355</v>
      </c>
      <c r="I131" s="64"/>
      <c r="J131" s="65">
        <f>J9/J129</f>
        <v>86.546481362277476</v>
      </c>
      <c r="K131" s="56"/>
      <c r="L131" s="211">
        <f>L9/L129</f>
        <v>82.274034251602657</v>
      </c>
      <c r="M131" s="56"/>
      <c r="N131" s="65">
        <f>N9/N129</f>
        <v>80.018693432243964</v>
      </c>
      <c r="O131" s="58"/>
      <c r="P131" s="65">
        <f>P9/P129</f>
        <v>77.280154087399993</v>
      </c>
      <c r="Q131" s="58"/>
      <c r="R131" s="65">
        <f>R9/R129</f>
        <v>79.242819961742839</v>
      </c>
      <c r="S131" s="212"/>
      <c r="T131" s="65">
        <f>T9/T129</f>
        <v>77.242885017225873</v>
      </c>
      <c r="U131" s="58"/>
      <c r="V131" s="65">
        <f>V9/V129</f>
        <v>75.070989228227248</v>
      </c>
      <c r="W131" s="58"/>
      <c r="X131" s="65">
        <f>X9/X129</f>
        <v>72.721848835772832</v>
      </c>
      <c r="Y131" s="58"/>
      <c r="Z131" s="65">
        <f>Z9/Z129</f>
        <v>72.91080203815757</v>
      </c>
      <c r="AA131" s="58"/>
      <c r="AB131" s="211">
        <f>AB9/AB129</f>
        <v>71.53711708543787</v>
      </c>
      <c r="AC131" s="58"/>
      <c r="AD131" s="65">
        <f>AD9/AD129</f>
        <v>69.356177758930457</v>
      </c>
      <c r="AE131" s="58"/>
      <c r="AF131" s="65">
        <f>AF9/AF129</f>
        <v>67.158035642987343</v>
      </c>
      <c r="AG131" s="58"/>
      <c r="AH131" s="65">
        <f>AH9/AH129</f>
        <v>67.683007785237351</v>
      </c>
      <c r="AI131" s="212"/>
      <c r="AJ131" s="65">
        <f>AJ9/AJ129</f>
        <v>66.140464100976658</v>
      </c>
      <c r="AK131" s="58"/>
      <c r="AL131" s="20"/>
      <c r="AM131" s="20"/>
      <c r="AN131" s="20"/>
      <c r="AO131" s="20"/>
      <c r="AP131" s="20"/>
    </row>
    <row r="132" spans="1:136" x14ac:dyDescent="0.25">
      <c r="A132" s="49"/>
      <c r="B132" s="41"/>
      <c r="C132" s="41"/>
      <c r="D132" s="13"/>
      <c r="E132" s="252"/>
      <c r="F132" s="13"/>
      <c r="G132" s="252"/>
      <c r="H132" s="13"/>
      <c r="I132" s="252"/>
      <c r="J132" s="41"/>
      <c r="K132" s="41"/>
      <c r="L132" s="213"/>
      <c r="M132" s="41"/>
      <c r="N132" s="13"/>
      <c r="O132" s="13"/>
      <c r="P132" s="13"/>
      <c r="Q132" s="13"/>
      <c r="R132" s="13"/>
      <c r="S132" s="146"/>
      <c r="T132" s="13"/>
      <c r="AB132" s="156"/>
      <c r="AC132" s="13"/>
      <c r="AD132" s="13"/>
      <c r="AE132" s="13"/>
      <c r="AF132" s="13"/>
      <c r="AG132" s="13"/>
      <c r="AH132" s="13"/>
      <c r="AI132" s="146"/>
      <c r="AL132" s="20"/>
      <c r="AM132" s="20"/>
      <c r="AN132" s="20"/>
      <c r="AO132" s="20"/>
      <c r="AP132" s="20"/>
    </row>
    <row r="133" spans="1:136" s="16" customFormat="1" ht="15.75" thickBot="1" x14ac:dyDescent="0.3">
      <c r="A133" s="64" t="s">
        <v>31</v>
      </c>
      <c r="B133" s="65">
        <f>B3/B129</f>
        <v>0.86409139358629616</v>
      </c>
      <c r="C133" s="215">
        <f>C3/B129</f>
        <v>0.86409139358629616</v>
      </c>
      <c r="D133" s="65">
        <f>D3/D129</f>
        <v>12.219364774444704</v>
      </c>
      <c r="E133" s="65">
        <f>E3/D129</f>
        <v>1.8970524697841491</v>
      </c>
      <c r="F133" s="65">
        <f>F3/F129</f>
        <v>10.322232120152409</v>
      </c>
      <c r="G133" s="65">
        <f>G3/F129</f>
        <v>2.319470878078961</v>
      </c>
      <c r="H133" s="65">
        <f>H3/H129</f>
        <v>8.0027612420734489</v>
      </c>
      <c r="I133" s="65">
        <f>I3/H129</f>
        <v>3.5202762061906663</v>
      </c>
      <c r="J133" s="65">
        <f>J3/J129-0.005</f>
        <v>4.4800442091512158</v>
      </c>
      <c r="K133" s="215">
        <f>K3/J129-0.005</f>
        <v>4.4800442091512158</v>
      </c>
      <c r="L133" s="214">
        <f>L3/L129</f>
        <v>8.9801281613742052</v>
      </c>
      <c r="M133" s="123">
        <f>M3/L129</f>
        <v>2.062886518574794</v>
      </c>
      <c r="N133" s="65">
        <f>N3/N129</f>
        <v>6.9172416427994117</v>
      </c>
      <c r="O133" s="65">
        <f>O3/N129</f>
        <v>2.4795078489082027</v>
      </c>
      <c r="P133" s="65">
        <f>P3/P129</f>
        <v>4.4377337938912085</v>
      </c>
      <c r="Q133" s="65">
        <f>Q3/P129</f>
        <v>2.4131689947155861</v>
      </c>
      <c r="R133" s="65">
        <f>R3/R129</f>
        <v>2.0255277940529477</v>
      </c>
      <c r="S133" s="215">
        <f>S3/R129</f>
        <v>2.0255277940529477</v>
      </c>
      <c r="T133" s="65">
        <f>T3/T129</f>
        <v>8.1611162159832773</v>
      </c>
      <c r="U133" s="65">
        <f>U3/T129</f>
        <v>2.1837359178686508</v>
      </c>
      <c r="V133" s="65">
        <f>V3/V129</f>
        <v>5.9773802981146265</v>
      </c>
      <c r="W133" s="65">
        <f>W3/V129</f>
        <v>2.3891214877888625</v>
      </c>
      <c r="X133" s="65">
        <f>X3/X129</f>
        <v>3.588258810325764</v>
      </c>
      <c r="Y133" s="65">
        <f>Y3/X129</f>
        <v>2.0112486906527836</v>
      </c>
      <c r="Z133" s="65">
        <f>Z3/Z129</f>
        <v>1.5770101196729809</v>
      </c>
      <c r="AA133" s="65">
        <f>AA3/Z129</f>
        <v>1.5770101196729809</v>
      </c>
      <c r="AB133" s="211">
        <f>AB3/AB129</f>
        <v>6.865987570732603</v>
      </c>
      <c r="AC133" s="65">
        <f>AC3/AB129</f>
        <v>1.6785190784245632</v>
      </c>
      <c r="AD133" s="65">
        <f>AD3/AD129</f>
        <v>5.1874684923080396</v>
      </c>
      <c r="AE133" s="65">
        <f>AE3/AD129</f>
        <v>2.0885102911394791</v>
      </c>
      <c r="AF133" s="65">
        <f>AF3/AF129</f>
        <v>3.0989582011685601</v>
      </c>
      <c r="AG133" s="65">
        <f>AG3/AF129</f>
        <v>1.5908330370890762</v>
      </c>
      <c r="AH133" s="65">
        <f>AH3/AH129</f>
        <v>1.5088122511394932</v>
      </c>
      <c r="AI133" s="215">
        <f>AI3/AH129</f>
        <v>1.5088122511394932</v>
      </c>
      <c r="AJ133" s="65">
        <f>AJ3/AJ129</f>
        <v>6.8281248434161892</v>
      </c>
      <c r="AK133" s="65">
        <f>AK3/AJ129</f>
        <v>1.7288049990316943</v>
      </c>
      <c r="AL133" s="97"/>
      <c r="AM133" s="23"/>
      <c r="AN133" s="23"/>
      <c r="AO133" s="23"/>
      <c r="AP133" s="23"/>
    </row>
    <row r="134" spans="1:136" s="16" customFormat="1" x14ac:dyDescent="0.25">
      <c r="B134" s="23"/>
      <c r="C134" s="23"/>
      <c r="D134" s="217"/>
      <c r="F134" s="217"/>
      <c r="H134" s="217"/>
      <c r="J134" s="23"/>
      <c r="K134" s="23"/>
      <c r="L134" s="216"/>
      <c r="M134" s="102"/>
      <c r="N134" s="217"/>
      <c r="O134" s="217"/>
      <c r="P134" s="217"/>
      <c r="Q134" s="217"/>
      <c r="R134" s="217"/>
      <c r="S134" s="218"/>
      <c r="T134" s="32"/>
      <c r="U134" s="32"/>
      <c r="V134" s="32"/>
      <c r="W134" s="32"/>
      <c r="X134" s="32"/>
      <c r="Y134" s="32"/>
      <c r="Z134" s="32"/>
      <c r="AA134" s="32"/>
      <c r="AB134" s="238"/>
      <c r="AC134" s="217"/>
      <c r="AD134" s="217"/>
      <c r="AE134" s="217"/>
      <c r="AF134" s="217"/>
      <c r="AG134" s="217"/>
      <c r="AH134" s="217"/>
      <c r="AI134" s="218"/>
      <c r="AJ134" s="32"/>
      <c r="AK134" s="32"/>
      <c r="AL134" s="97"/>
      <c r="AM134" s="23"/>
      <c r="AN134" s="23"/>
      <c r="AO134" s="23"/>
      <c r="AP134" s="23"/>
    </row>
    <row r="135" spans="1:136" x14ac:dyDescent="0.25">
      <c r="A135" s="45" t="s">
        <v>5</v>
      </c>
      <c r="B135" s="220">
        <v>59.2</v>
      </c>
      <c r="C135" s="5">
        <f>B135</f>
        <v>59.2</v>
      </c>
      <c r="D135" s="220">
        <v>100</v>
      </c>
      <c r="E135" s="253">
        <f>D135</f>
        <v>100</v>
      </c>
      <c r="F135" s="220">
        <v>99.15</v>
      </c>
      <c r="G135" s="253">
        <f>F135</f>
        <v>99.15</v>
      </c>
      <c r="H135" s="220">
        <v>103.9</v>
      </c>
      <c r="I135" s="253">
        <f>H135</f>
        <v>103.9</v>
      </c>
      <c r="J135" s="220">
        <v>99.4</v>
      </c>
      <c r="K135" s="5">
        <f>J135</f>
        <v>99.4</v>
      </c>
      <c r="L135" s="219">
        <f>M135</f>
        <v>89.2</v>
      </c>
      <c r="M135" s="204">
        <v>89.2</v>
      </c>
      <c r="N135" s="204">
        <v>99</v>
      </c>
      <c r="O135" s="220">
        <f>+N135</f>
        <v>99</v>
      </c>
      <c r="P135" s="220">
        <v>86.4</v>
      </c>
      <c r="Q135" s="220">
        <f>+P135</f>
        <v>86.4</v>
      </c>
      <c r="R135" s="220">
        <v>86.2</v>
      </c>
      <c r="S135" s="221">
        <f>R135</f>
        <v>86.2</v>
      </c>
      <c r="T135" s="21">
        <v>87</v>
      </c>
      <c r="U135" s="21">
        <f>T135</f>
        <v>87</v>
      </c>
      <c r="V135" s="21">
        <v>85.75</v>
      </c>
      <c r="W135" s="21">
        <f>V135</f>
        <v>85.75</v>
      </c>
      <c r="X135" s="21">
        <v>71.5</v>
      </c>
      <c r="Y135" s="21">
        <f>X135</f>
        <v>71.5</v>
      </c>
      <c r="Z135" s="21">
        <v>64.25</v>
      </c>
      <c r="AA135" s="21">
        <f>Z135</f>
        <v>64.25</v>
      </c>
      <c r="AB135" s="239">
        <v>60.75</v>
      </c>
      <c r="AC135" s="220">
        <f>AB135</f>
        <v>60.75</v>
      </c>
      <c r="AD135" s="220">
        <v>45.6</v>
      </c>
      <c r="AE135" s="220">
        <f>AD135</f>
        <v>45.6</v>
      </c>
      <c r="AF135" s="220">
        <v>41.2</v>
      </c>
      <c r="AG135" s="220">
        <f>AF135</f>
        <v>41.2</v>
      </c>
      <c r="AH135" s="220">
        <v>40.6</v>
      </c>
      <c r="AI135" s="221">
        <f>AH135</f>
        <v>40.6</v>
      </c>
      <c r="AJ135" s="21">
        <v>39.299999999999997</v>
      </c>
      <c r="AK135" s="21">
        <f>AJ135</f>
        <v>39.299999999999997</v>
      </c>
      <c r="AL135" s="20"/>
      <c r="AM135" s="20"/>
      <c r="AN135" s="20"/>
      <c r="AO135" s="20"/>
      <c r="AP135" s="20"/>
    </row>
    <row r="136" spans="1:136" x14ac:dyDescent="0.25">
      <c r="A136" s="20" t="s">
        <v>45</v>
      </c>
      <c r="B136" s="222">
        <f>(B133-0.004)/1*4</f>
        <v>3.4403655743451846</v>
      </c>
      <c r="C136" s="18">
        <f>B136</f>
        <v>3.4403655743451846</v>
      </c>
      <c r="D136" s="219">
        <f>D133</f>
        <v>12.219364774444704</v>
      </c>
      <c r="E136" s="18">
        <f>E133*4</f>
        <v>7.5882098791365964</v>
      </c>
      <c r="F136" s="222">
        <f>F133/3*4</f>
        <v>13.762976160203211</v>
      </c>
      <c r="G136" s="18">
        <f>G133*4</f>
        <v>9.2778835123158441</v>
      </c>
      <c r="H136" s="222">
        <f>H133/2*4</f>
        <v>16.005522484146898</v>
      </c>
      <c r="I136" s="18">
        <f>I133*4</f>
        <v>14.081104824762665</v>
      </c>
      <c r="J136" s="222">
        <f>(J133+0.005)/1*4</f>
        <v>17.940176836604863</v>
      </c>
      <c r="K136" s="18">
        <f>J136</f>
        <v>17.940176836604863</v>
      </c>
      <c r="L136" s="219">
        <f>L133</f>
        <v>8.9801281613742052</v>
      </c>
      <c r="M136" s="222">
        <f>M133*4</f>
        <v>8.251546074299176</v>
      </c>
      <c r="N136" s="223">
        <f>N133/3*4</f>
        <v>9.2229888570658822</v>
      </c>
      <c r="O136" s="223">
        <f>O133*4</f>
        <v>9.918031395632811</v>
      </c>
      <c r="P136" s="222">
        <f>P133/2*4</f>
        <v>8.875467587782417</v>
      </c>
      <c r="Q136" s="222">
        <f>Q133*4</f>
        <v>9.6526759788623444</v>
      </c>
      <c r="R136" s="222">
        <f>R133/1*4</f>
        <v>8.1021111762117908</v>
      </c>
      <c r="S136" s="224">
        <f>S133*4</f>
        <v>8.1021111762117908</v>
      </c>
      <c r="T136" s="18">
        <f>T133</f>
        <v>8.1611162159832773</v>
      </c>
      <c r="U136" s="18">
        <f>U133*4</f>
        <v>8.7349436714746034</v>
      </c>
      <c r="V136" s="18">
        <f>V133/3*4</f>
        <v>7.9698403974861689</v>
      </c>
      <c r="W136" s="18">
        <f>W133*4</f>
        <v>9.5564859511554499</v>
      </c>
      <c r="X136" s="18">
        <f>X133/2*4</f>
        <v>7.176517620651528</v>
      </c>
      <c r="Y136" s="18">
        <f>Y133*4</f>
        <v>8.0449947626111342</v>
      </c>
      <c r="Z136" s="18">
        <f>Z133/1*4</f>
        <v>6.3080404786919235</v>
      </c>
      <c r="AA136" s="18">
        <f>AA133*4</f>
        <v>6.3080404786919235</v>
      </c>
      <c r="AB136" s="219">
        <f>AB133</f>
        <v>6.865987570732603</v>
      </c>
      <c r="AC136" s="222">
        <f>AC133*4</f>
        <v>6.7140763136982526</v>
      </c>
      <c r="AD136" s="222">
        <f>AD133/3*4</f>
        <v>6.9166246564107192</v>
      </c>
      <c r="AE136" s="222">
        <f>AE133*4</f>
        <v>8.3540411645579162</v>
      </c>
      <c r="AF136" s="222">
        <f>AF133/2*4</f>
        <v>6.1979164023371203</v>
      </c>
      <c r="AG136" s="222">
        <f>AG133*4</f>
        <v>6.3633321483563048</v>
      </c>
      <c r="AH136" s="222">
        <f>AH133/1*4</f>
        <v>6.035249004557973</v>
      </c>
      <c r="AI136" s="224">
        <f>AI133*4</f>
        <v>6.035249004557973</v>
      </c>
      <c r="AJ136" s="18">
        <f>AJ133</f>
        <v>6.8281248434161892</v>
      </c>
      <c r="AK136" s="18">
        <f>AK133*4</f>
        <v>6.9152199961267771</v>
      </c>
      <c r="AL136" s="20"/>
      <c r="AM136" s="20"/>
      <c r="AN136" s="20"/>
      <c r="AO136" s="20"/>
      <c r="AP136" s="20"/>
    </row>
    <row r="137" spans="1:136" s="28" customFormat="1" ht="15.75" thickBot="1" x14ac:dyDescent="0.3">
      <c r="A137" s="64" t="s">
        <v>32</v>
      </c>
      <c r="B137" s="65">
        <f>(B135)/B136</f>
        <v>17.207473659617619</v>
      </c>
      <c r="C137" s="123">
        <f>C135/C136</f>
        <v>17.207473659617619</v>
      </c>
      <c r="D137" s="65">
        <f>D135/D136</f>
        <v>8.1837314660691423</v>
      </c>
      <c r="E137" s="65">
        <f>E135/E136</f>
        <v>13.178338711340206</v>
      </c>
      <c r="F137" s="65">
        <f>F135/F136+0.01</f>
        <v>7.21411042247537</v>
      </c>
      <c r="G137" s="65">
        <f>G135/G136</f>
        <v>10.686704555881114</v>
      </c>
      <c r="H137" s="65">
        <f t="shared" ref="H137" si="49">H135/H136</f>
        <v>6.4915094213831859</v>
      </c>
      <c r="I137" s="65">
        <f>I135/I136</f>
        <v>7.3786823756388893</v>
      </c>
      <c r="J137" s="65">
        <f>J135/J136</f>
        <v>5.5406365781849916</v>
      </c>
      <c r="K137" s="123">
        <f>K135/K136</f>
        <v>5.5406365781849916</v>
      </c>
      <c r="L137" s="211">
        <f t="shared" ref="L137:AK137" si="50">L135/L136</f>
        <v>9.9330430921544846</v>
      </c>
      <c r="M137" s="123">
        <f t="shared" si="50"/>
        <v>10.810095368409607</v>
      </c>
      <c r="N137" s="65">
        <f>N135/N136</f>
        <v>10.734047447553239</v>
      </c>
      <c r="O137" s="65">
        <f t="shared" si="50"/>
        <v>9.9818195820183124</v>
      </c>
      <c r="P137" s="65">
        <f t="shared" si="50"/>
        <v>9.7346983857993568</v>
      </c>
      <c r="Q137" s="65">
        <f t="shared" si="50"/>
        <v>8.9508857636163022</v>
      </c>
      <c r="R137" s="65">
        <f t="shared" si="50"/>
        <v>10.639202317179697</v>
      </c>
      <c r="S137" s="215">
        <f t="shared" si="50"/>
        <v>10.639202317179697</v>
      </c>
      <c r="T137" s="65">
        <f t="shared" si="50"/>
        <v>10.660306470040625</v>
      </c>
      <c r="U137" s="65">
        <f t="shared" si="50"/>
        <v>9.9599955388507908</v>
      </c>
      <c r="V137" s="65">
        <f t="shared" si="50"/>
        <v>10.759312071926447</v>
      </c>
      <c r="W137" s="65">
        <f t="shared" si="50"/>
        <v>8.9729635389284681</v>
      </c>
      <c r="X137" s="65">
        <f t="shared" si="50"/>
        <v>9.9630494592875802</v>
      </c>
      <c r="Y137" s="65">
        <f t="shared" si="50"/>
        <v>8.8875135546755164</v>
      </c>
      <c r="Z137" s="65">
        <f t="shared" si="50"/>
        <v>10.185413396922796</v>
      </c>
      <c r="AA137" s="65">
        <f t="shared" si="50"/>
        <v>10.185413396922796</v>
      </c>
      <c r="AB137" s="211">
        <f t="shared" si="50"/>
        <v>8.8479624197044622</v>
      </c>
      <c r="AC137" s="65">
        <f t="shared" si="50"/>
        <v>9.0481545281301159</v>
      </c>
      <c r="AD137" s="65">
        <f t="shared" si="50"/>
        <v>6.5928111275686101</v>
      </c>
      <c r="AE137" s="65">
        <f t="shared" si="50"/>
        <v>5.4584361151412981</v>
      </c>
      <c r="AF137" s="65">
        <f t="shared" si="50"/>
        <v>6.64739524148216</v>
      </c>
      <c r="AG137" s="65">
        <f t="shared" si="50"/>
        <v>6.4745952339832309</v>
      </c>
      <c r="AH137" s="65">
        <f t="shared" si="50"/>
        <v>6.7271458011654284</v>
      </c>
      <c r="AI137" s="215">
        <f t="shared" si="50"/>
        <v>6.7271458011654284</v>
      </c>
      <c r="AJ137" s="65">
        <f t="shared" si="50"/>
        <v>5.7556065393112759</v>
      </c>
      <c r="AK137" s="65">
        <f t="shared" si="50"/>
        <v>5.6831163754749632</v>
      </c>
      <c r="AL137" s="55"/>
      <c r="AM137" s="55"/>
      <c r="AN137" s="55"/>
      <c r="AO137" s="55"/>
      <c r="AP137" s="55"/>
    </row>
    <row r="138" spans="1:136" x14ac:dyDescent="0.25">
      <c r="B138" s="13"/>
      <c r="D138" s="13"/>
      <c r="F138" s="13"/>
      <c r="H138" s="13"/>
      <c r="J138" s="13"/>
      <c r="L138" s="145"/>
      <c r="M138" s="22"/>
      <c r="N138" s="13"/>
      <c r="O138" s="13"/>
      <c r="P138" s="13"/>
      <c r="Q138" s="13"/>
      <c r="R138" s="13"/>
      <c r="S138" s="146"/>
      <c r="AB138" s="156"/>
      <c r="AC138" s="13"/>
      <c r="AD138" s="13"/>
      <c r="AE138" s="13"/>
      <c r="AF138" s="13"/>
      <c r="AG138" s="13"/>
      <c r="AH138" s="13"/>
      <c r="AI138" s="146"/>
      <c r="AL138" s="20"/>
      <c r="AM138" s="20"/>
      <c r="AN138" s="20"/>
      <c r="AO138" s="20"/>
      <c r="AP138" s="20"/>
    </row>
    <row r="139" spans="1:136" x14ac:dyDescent="0.25">
      <c r="A139" s="20" t="s">
        <v>5</v>
      </c>
      <c r="B139" s="204">
        <f>B135</f>
        <v>59.2</v>
      </c>
      <c r="C139" s="9"/>
      <c r="D139" s="204">
        <f>D135</f>
        <v>100</v>
      </c>
      <c r="E139" s="20"/>
      <c r="F139" s="204">
        <f>F135</f>
        <v>99.15</v>
      </c>
      <c r="G139" s="20"/>
      <c r="H139" s="204">
        <f>H135</f>
        <v>103.9</v>
      </c>
      <c r="I139" s="20"/>
      <c r="J139" s="204">
        <f>J135</f>
        <v>99.4</v>
      </c>
      <c r="K139" s="9"/>
      <c r="L139" s="203">
        <f>L135</f>
        <v>89.2</v>
      </c>
      <c r="M139" s="13"/>
      <c r="N139" s="204">
        <f>N135</f>
        <v>99</v>
      </c>
      <c r="O139" s="13"/>
      <c r="P139" s="204">
        <f>P135</f>
        <v>86.4</v>
      </c>
      <c r="Q139" s="13"/>
      <c r="R139" s="204">
        <f>R135</f>
        <v>86.2</v>
      </c>
      <c r="S139" s="146"/>
      <c r="T139" s="5">
        <f>T135</f>
        <v>87</v>
      </c>
      <c r="V139" s="5">
        <f>V135</f>
        <v>85.75</v>
      </c>
      <c r="X139" s="5">
        <f>X135</f>
        <v>71.5</v>
      </c>
      <c r="Z139" s="5">
        <f>Z135</f>
        <v>64.25</v>
      </c>
      <c r="AB139" s="203">
        <f>AB135</f>
        <v>60.75</v>
      </c>
      <c r="AC139" s="13"/>
      <c r="AD139" s="204">
        <f>AD135</f>
        <v>45.6</v>
      </c>
      <c r="AE139" s="13"/>
      <c r="AF139" s="204">
        <f>AF135</f>
        <v>41.2</v>
      </c>
      <c r="AG139" s="13"/>
      <c r="AH139" s="204">
        <f>AH135</f>
        <v>40.6</v>
      </c>
      <c r="AI139" s="146"/>
      <c r="AJ139" s="5">
        <f>AJ135</f>
        <v>39.299999999999997</v>
      </c>
      <c r="AL139" s="21"/>
      <c r="AM139" s="20"/>
      <c r="AN139" s="21"/>
      <c r="AO139" s="20"/>
      <c r="AP139" s="21"/>
      <c r="AR139" s="5"/>
      <c r="AT139" s="5"/>
      <c r="AV139" s="5"/>
      <c r="AX139" s="5"/>
      <c r="AZ139" s="5"/>
      <c r="BB139" s="5"/>
      <c r="BD139" s="5"/>
      <c r="BF139" s="5"/>
      <c r="BH139" s="5"/>
      <c r="BJ139" s="5"/>
      <c r="BL139" s="5"/>
      <c r="BN139" s="5"/>
      <c r="BP139" s="5"/>
      <c r="BR139" s="5"/>
      <c r="BT139" s="5"/>
      <c r="BV139" s="5"/>
      <c r="BX139" s="5"/>
      <c r="BZ139" s="5"/>
      <c r="CB139" s="5"/>
      <c r="CD139" s="5"/>
      <c r="CF139" s="5"/>
      <c r="CH139" s="5"/>
      <c r="CJ139" s="5"/>
      <c r="CL139" s="5"/>
      <c r="CN139" s="5"/>
      <c r="CP139" s="5"/>
      <c r="CR139" s="5"/>
      <c r="CT139" s="5"/>
      <c r="CV139" s="5"/>
      <c r="CX139" s="5"/>
      <c r="CZ139" s="5"/>
      <c r="DB139" s="5"/>
      <c r="DD139" s="5"/>
      <c r="DF139" s="5"/>
      <c r="DH139" s="5"/>
      <c r="DJ139" s="5"/>
      <c r="DL139" s="5"/>
      <c r="DN139" s="5"/>
      <c r="DP139" s="5"/>
      <c r="DR139" s="5"/>
      <c r="DT139" s="5"/>
      <c r="DV139" s="5"/>
      <c r="DX139" s="5"/>
      <c r="DZ139" s="5"/>
      <c r="EB139" s="5"/>
      <c r="ED139" s="5"/>
      <c r="EF139" s="5"/>
    </row>
    <row r="140" spans="1:136" x14ac:dyDescent="0.25">
      <c r="A140" s="26" t="s">
        <v>46</v>
      </c>
      <c r="B140" s="19">
        <f>B131</f>
        <v>90.552795883264537</v>
      </c>
      <c r="C140" s="11"/>
      <c r="D140" s="19">
        <f>D131</f>
        <v>89.900729825812135</v>
      </c>
      <c r="E140" s="26"/>
      <c r="F140" s="19">
        <f>F131</f>
        <v>87.596206264044412</v>
      </c>
      <c r="G140" s="26"/>
      <c r="H140" s="19">
        <f>H131</f>
        <v>85.441014942254355</v>
      </c>
      <c r="I140" s="26"/>
      <c r="J140" s="19">
        <f>J131</f>
        <v>86.546481362277476</v>
      </c>
      <c r="K140" s="11"/>
      <c r="L140" s="225">
        <f>L131</f>
        <v>82.274034251602657</v>
      </c>
      <c r="M140" s="11"/>
      <c r="N140" s="19">
        <f>N131</f>
        <v>80.018693432243964</v>
      </c>
      <c r="O140" s="26"/>
      <c r="P140" s="19">
        <f>P131</f>
        <v>77.280154087399993</v>
      </c>
      <c r="Q140" s="26"/>
      <c r="R140" s="19">
        <f>R131</f>
        <v>79.242819961742839</v>
      </c>
      <c r="S140" s="226"/>
      <c r="T140" s="19">
        <f>T131</f>
        <v>77.242885017225873</v>
      </c>
      <c r="U140" s="26"/>
      <c r="V140" s="19">
        <f>V131</f>
        <v>75.070989228227248</v>
      </c>
      <c r="W140" s="26"/>
      <c r="X140" s="19">
        <f>X131</f>
        <v>72.721848835772832</v>
      </c>
      <c r="Y140" s="26"/>
      <c r="Z140" s="19">
        <f>Z131</f>
        <v>72.91080203815757</v>
      </c>
      <c r="AA140" s="26"/>
      <c r="AB140" s="225">
        <f>AB131</f>
        <v>71.53711708543787</v>
      </c>
      <c r="AC140" s="26"/>
      <c r="AD140" s="19">
        <f>AD131</f>
        <v>69.356177758930457</v>
      </c>
      <c r="AE140" s="26"/>
      <c r="AF140" s="19">
        <f>AF131</f>
        <v>67.158035642987343</v>
      </c>
      <c r="AG140" s="26"/>
      <c r="AH140" s="19">
        <f>AH131</f>
        <v>67.683007785237351</v>
      </c>
      <c r="AI140" s="226"/>
      <c r="AJ140" s="19">
        <f>AJ131</f>
        <v>66.140464100976658</v>
      </c>
      <c r="AK140" s="26"/>
      <c r="AL140" s="21"/>
      <c r="AM140" s="20"/>
      <c r="AN140" s="21"/>
      <c r="AO140" s="20"/>
      <c r="AP140" s="21"/>
      <c r="AR140" s="5"/>
      <c r="AT140" s="5"/>
      <c r="AV140" s="5"/>
      <c r="AX140" s="5"/>
      <c r="AZ140" s="5"/>
      <c r="BB140" s="5"/>
      <c r="BD140" s="5"/>
      <c r="BF140" s="5"/>
      <c r="BH140" s="5"/>
      <c r="BJ140" s="5"/>
      <c r="BL140" s="5"/>
      <c r="BN140" s="5"/>
      <c r="BP140" s="5"/>
      <c r="BR140" s="5"/>
      <c r="BT140" s="5"/>
      <c r="BV140" s="5"/>
      <c r="BX140" s="5"/>
      <c r="BZ140" s="5"/>
      <c r="CB140" s="5"/>
      <c r="CD140" s="5"/>
      <c r="CF140" s="5"/>
      <c r="CH140" s="5"/>
      <c r="CJ140" s="5"/>
      <c r="CL140" s="5"/>
      <c r="CN140" s="5"/>
      <c r="CP140" s="5"/>
      <c r="CR140" s="5"/>
      <c r="CT140" s="5"/>
      <c r="CV140" s="5"/>
      <c r="CX140" s="5"/>
      <c r="CZ140" s="5"/>
      <c r="DB140" s="5"/>
      <c r="DD140" s="5"/>
      <c r="DF140" s="5"/>
      <c r="DH140" s="5"/>
      <c r="DJ140" s="5"/>
      <c r="DL140" s="5"/>
      <c r="DN140" s="5"/>
      <c r="DP140" s="5"/>
      <c r="DR140" s="5"/>
      <c r="DT140" s="5"/>
      <c r="DV140" s="5"/>
      <c r="DX140" s="5"/>
      <c r="DZ140" s="5"/>
      <c r="EB140" s="5"/>
      <c r="ED140" s="5"/>
      <c r="EF140" s="5"/>
    </row>
    <row r="141" spans="1:136" s="28" customFormat="1" ht="15.75" thickBot="1" x14ac:dyDescent="0.3">
      <c r="A141" s="56" t="s">
        <v>33</v>
      </c>
      <c r="B141" s="57">
        <f>B139/B140</f>
        <v>0.653762254633388</v>
      </c>
      <c r="C141" s="58"/>
      <c r="D141" s="57">
        <f>D139/D140</f>
        <v>1.112338022102332</v>
      </c>
      <c r="E141" s="56"/>
      <c r="F141" s="57">
        <f>F139/F140</f>
        <v>1.1318983347421301</v>
      </c>
      <c r="G141" s="56"/>
      <c r="H141" s="57">
        <f>H139/H140</f>
        <v>1.2160436070454128</v>
      </c>
      <c r="I141" s="56"/>
      <c r="J141" s="57">
        <f>J139/J140</f>
        <v>1.1485157852220311</v>
      </c>
      <c r="K141" s="58"/>
      <c r="L141" s="227">
        <f>L139/L140</f>
        <v>1.0841816717923058</v>
      </c>
      <c r="M141" s="58"/>
      <c r="N141" s="57">
        <f>N139/N140</f>
        <v>1.2372109035225438</v>
      </c>
      <c r="O141" s="58"/>
      <c r="P141" s="57">
        <f>P139/P140</f>
        <v>1.118010193176969</v>
      </c>
      <c r="Q141" s="58"/>
      <c r="R141" s="57">
        <f>R139/R140</f>
        <v>1.0877957150138773</v>
      </c>
      <c r="S141" s="212"/>
      <c r="T141" s="57">
        <f>T139/T140</f>
        <v>1.1263173298174738</v>
      </c>
      <c r="U141" s="58"/>
      <c r="V141" s="57">
        <f>V139/V140</f>
        <v>1.1422521653378901</v>
      </c>
      <c r="W141" s="58"/>
      <c r="X141" s="57">
        <f>X139/X140</f>
        <v>0.98319832546430275</v>
      </c>
      <c r="Y141" s="58"/>
      <c r="Z141" s="57">
        <f>Z139/Z140</f>
        <v>0.88121373245044032</v>
      </c>
      <c r="AA141" s="58"/>
      <c r="AB141" s="227">
        <f>AB139/AB140</f>
        <v>0.84920950794599881</v>
      </c>
      <c r="AC141" s="56"/>
      <c r="AD141" s="57">
        <f>AD139/AD140</f>
        <v>0.65747567806428664</v>
      </c>
      <c r="AE141" s="56"/>
      <c r="AF141" s="57">
        <f>AF139/AF140</f>
        <v>0.61347833666576457</v>
      </c>
      <c r="AG141" s="56"/>
      <c r="AH141" s="57">
        <f>AH139/AH140</f>
        <v>0.59985513836540005</v>
      </c>
      <c r="AI141" s="240"/>
      <c r="AJ141" s="57">
        <f>AJ139/AJ140</f>
        <v>0.59418996425547721</v>
      </c>
      <c r="AK141" s="54"/>
      <c r="AL141" s="55"/>
      <c r="AM141" s="55"/>
      <c r="AN141" s="55"/>
      <c r="AO141" s="55"/>
      <c r="AP141" s="55"/>
      <c r="AQ141" s="55"/>
      <c r="AR141" s="55"/>
      <c r="AS141" s="55"/>
      <c r="AT141" s="55"/>
      <c r="AU141" s="55"/>
      <c r="AV141" s="55"/>
      <c r="AW141" s="55"/>
      <c r="AX141" s="55"/>
      <c r="AY141" s="55"/>
      <c r="AZ141" s="55"/>
      <c r="BA141" s="55"/>
      <c r="BB141" s="55"/>
      <c r="BC141" s="55"/>
    </row>
    <row r="142" spans="1:136" x14ac:dyDescent="0.25">
      <c r="B142" s="9"/>
      <c r="C142" s="9"/>
      <c r="J142" s="9"/>
      <c r="K142" s="9"/>
      <c r="L142" s="9"/>
      <c r="M142" s="9"/>
      <c r="AL142" s="20"/>
      <c r="AM142" s="20"/>
      <c r="AN142" s="20"/>
      <c r="AO142" s="20"/>
      <c r="AP142" s="20"/>
    </row>
    <row r="143" spans="1:136" x14ac:dyDescent="0.25">
      <c r="AL143" s="20"/>
      <c r="AM143" s="20"/>
      <c r="AN143" s="20"/>
      <c r="AO143" s="20"/>
      <c r="AP143" s="20"/>
    </row>
    <row r="152" spans="15:36" x14ac:dyDescent="0.25">
      <c r="AB152" s="73"/>
      <c r="AC152" s="73"/>
      <c r="AD152" s="73"/>
      <c r="AE152" s="73"/>
      <c r="AF152" s="73"/>
      <c r="AG152" s="73"/>
      <c r="AH152" s="73"/>
      <c r="AI152" s="73"/>
      <c r="AJ152" s="73"/>
    </row>
    <row r="153" spans="15:36" x14ac:dyDescent="0.25">
      <c r="AB153" s="73"/>
      <c r="AC153" s="73"/>
      <c r="AD153" s="73"/>
      <c r="AE153" s="73"/>
      <c r="AF153" s="73"/>
      <c r="AG153" s="73"/>
      <c r="AH153" s="73"/>
      <c r="AI153" s="73"/>
      <c r="AJ153" s="73"/>
    </row>
    <row r="159" spans="15:36" x14ac:dyDescent="0.25">
      <c r="O159" s="16"/>
      <c r="Q159" s="16"/>
      <c r="S159" s="16"/>
      <c r="U159" s="16"/>
      <c r="V159" s="16"/>
    </row>
    <row r="187" spans="24:24" x14ac:dyDescent="0.25">
      <c r="X187" s="10"/>
    </row>
    <row r="188" spans="24:24" x14ac:dyDescent="0.25">
      <c r="X188" s="10"/>
    </row>
    <row r="189" spans="24:24" x14ac:dyDescent="0.25">
      <c r="X189" s="10"/>
    </row>
    <row r="190" spans="24:24" x14ac:dyDescent="0.25">
      <c r="X190" s="10"/>
    </row>
    <row r="191" spans="24:24" x14ac:dyDescent="0.25">
      <c r="X191" s="10"/>
    </row>
    <row r="192" spans="24:24" x14ac:dyDescent="0.25">
      <c r="X192" s="31"/>
    </row>
    <row r="193" spans="24:24" x14ac:dyDescent="0.25">
      <c r="X193" s="10"/>
    </row>
    <row r="194" spans="24:24" x14ac:dyDescent="0.25">
      <c r="X194" s="10"/>
    </row>
    <row r="195" spans="24:24" x14ac:dyDescent="0.25">
      <c r="X195" s="34"/>
    </row>
  </sheetData>
  <pageMargins left="0.31496062992125984" right="0.31496062992125984" top="0.15748031496062992" bottom="0.15748031496062992" header="0.31496062992125984" footer="0.31496062992125984"/>
  <pageSetup paperSize="9" scale="48" fitToWidth="2" fitToHeight="3" orientation="landscape" verticalDpi="144" r:id="rId1"/>
  <headerFooter>
    <oddHeader>&amp;R&amp;"Calibri"&amp;12&amp;KFF9100F O R T R O L I G&amp;1#</oddHeader>
  </headerFooter>
  <rowBreaks count="1" manualBreakCount="1">
    <brk id="74" max="36" man="1"/>
  </rowBreaks>
  <colBreaks count="2" manualBreakCount="2">
    <brk id="11" max="140" man="1"/>
    <brk id="27" max="140" man="1"/>
  </colBreaks>
  <ignoredErrors>
    <ignoredError sqref="N26 N12:V13 J30 J36 J42 J48 L12:L13 T11:V11 L11 O11 N11 P11:R11 N32 N38 J11 J86 L86 N86 N88 P86:P88 R86:W86 V88:V91 N91:U91 W91:Z91 X86:AD88 M133:AC140 X11:AG11 AD26:AJ34 F13:H13 V26 G30:H30 H86 F88:H88 F91:H91 F26 F32 F38 N44 N50 F44 F50 F86 D13 C133 E136 E135 E133 G136 J138:K138 G137 I137:K137 J136:K136 X12:AG14 G133 D86" formula="1"/>
    <ignoredError sqref="B98:I105 B131:I132 B19:E20 E30:E49 B28:B29 D28:E29 D50:E50 B139:I141 B22:E22 B21 D21:E21 B25:E25 B23 D23:E23 B24 D24:E24 B27:E27 D26:E26 B108:I114 C106:I106 C107:I107 C137:D137 B134 I133 H135:I135 F135 F134:I134 B138:E138" evalError="1"/>
    <ignoredError sqref="B30:D30 B33:D33 B31 D31 D32 B36:D36 B34:B35 D34:D35 B39:D39 B37 D37 D38 B42:D42 B40:B41 D40:D41 B45:D45 B43 D43 D44 B48:D48 B46:B47 D46:D47 B49 D49 D133 C134:E134 C136:D136 C135:D135 F137 F136 H136:I136 H137 F138:I138 F133 H133" evalError="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P70"/>
  <sheetViews>
    <sheetView zoomScaleNormal="100" workbookViewId="0"/>
  </sheetViews>
  <sheetFormatPr baseColWidth="10" defaultRowHeight="15" x14ac:dyDescent="0.25"/>
  <cols>
    <col min="1" max="1" width="60.28515625" style="9" customWidth="1"/>
    <col min="2" max="2" width="148.140625" style="9" customWidth="1"/>
    <col min="3" max="16" width="11.42578125" style="20"/>
    <col min="17" max="16384" width="11.42578125" style="9"/>
  </cols>
  <sheetData>
    <row r="1" spans="1:16" ht="18.75" x14ac:dyDescent="0.3">
      <c r="A1" s="87" t="s">
        <v>116</v>
      </c>
    </row>
    <row r="2" spans="1:16" s="27" customFormat="1" ht="82.5" customHeight="1" x14ac:dyDescent="0.25">
      <c r="A2" s="274" t="s">
        <v>117</v>
      </c>
      <c r="B2" s="274"/>
      <c r="C2" s="99"/>
      <c r="D2" s="100"/>
      <c r="E2" s="100"/>
      <c r="F2" s="100"/>
      <c r="G2" s="100"/>
      <c r="H2" s="100"/>
      <c r="I2" s="100"/>
      <c r="J2" s="100"/>
      <c r="K2" s="100"/>
      <c r="L2" s="100"/>
      <c r="M2" s="100"/>
      <c r="N2" s="100"/>
      <c r="O2" s="100"/>
      <c r="P2" s="100"/>
    </row>
    <row r="3" spans="1:16" s="27" customFormat="1" ht="7.5" customHeight="1" thickBot="1" x14ac:dyDescent="0.3">
      <c r="A3" s="89"/>
      <c r="B3" s="88"/>
      <c r="C3" s="99"/>
      <c r="D3" s="100"/>
      <c r="E3" s="100"/>
      <c r="F3" s="100"/>
      <c r="G3" s="100"/>
      <c r="H3" s="100"/>
      <c r="I3" s="100"/>
      <c r="J3" s="100"/>
      <c r="K3" s="100"/>
      <c r="L3" s="100"/>
      <c r="M3" s="100"/>
      <c r="N3" s="100"/>
      <c r="O3" s="100"/>
      <c r="P3" s="100"/>
    </row>
    <row r="4" spans="1:16" s="16" customFormat="1" ht="36.75" customHeight="1" thickBot="1" x14ac:dyDescent="0.3">
      <c r="A4" s="128" t="s">
        <v>115</v>
      </c>
      <c r="B4" s="140" t="s">
        <v>216</v>
      </c>
      <c r="C4" s="23"/>
      <c r="D4" s="23"/>
      <c r="E4" s="23"/>
      <c r="F4" s="23"/>
      <c r="G4" s="23"/>
      <c r="H4" s="23"/>
      <c r="I4" s="23"/>
      <c r="J4" s="23"/>
      <c r="K4" s="23"/>
      <c r="L4" s="23"/>
      <c r="M4" s="23"/>
      <c r="N4" s="23"/>
      <c r="O4" s="23"/>
      <c r="P4" s="23"/>
    </row>
    <row r="5" spans="1:16" s="16" customFormat="1" ht="22.5" customHeight="1" x14ac:dyDescent="0.25">
      <c r="A5" s="129" t="s">
        <v>146</v>
      </c>
      <c r="B5" s="98"/>
      <c r="C5" s="23"/>
      <c r="D5" s="23"/>
      <c r="E5" s="23"/>
      <c r="F5" s="23"/>
      <c r="G5" s="23"/>
      <c r="H5" s="23"/>
      <c r="I5" s="23"/>
      <c r="J5" s="23"/>
      <c r="K5" s="23"/>
      <c r="L5" s="23"/>
      <c r="M5" s="23"/>
      <c r="N5" s="23"/>
      <c r="O5" s="23"/>
      <c r="P5" s="23"/>
    </row>
    <row r="6" spans="1:16" s="16" customFormat="1" ht="46.5" customHeight="1" x14ac:dyDescent="0.25">
      <c r="A6" s="109" t="s">
        <v>118</v>
      </c>
      <c r="B6" s="110" t="s">
        <v>123</v>
      </c>
      <c r="C6" s="101"/>
      <c r="D6" s="23"/>
      <c r="E6" s="23"/>
      <c r="F6" s="23"/>
      <c r="G6" s="23"/>
      <c r="H6" s="23"/>
      <c r="I6" s="23"/>
      <c r="J6" s="23"/>
      <c r="K6" s="23"/>
      <c r="L6" s="23"/>
      <c r="M6" s="23"/>
      <c r="N6" s="23"/>
      <c r="O6" s="23"/>
      <c r="P6" s="23"/>
    </row>
    <row r="7" spans="1:16" s="16" customFormat="1" ht="21.75" customHeight="1" x14ac:dyDescent="0.25">
      <c r="A7" s="104" t="s">
        <v>119</v>
      </c>
      <c r="B7" s="105" t="s">
        <v>124</v>
      </c>
      <c r="C7" s="101"/>
      <c r="D7" s="23"/>
      <c r="E7" s="23"/>
      <c r="F7" s="23"/>
      <c r="G7" s="23"/>
      <c r="H7" s="23"/>
      <c r="I7" s="23"/>
      <c r="J7" s="23"/>
      <c r="K7" s="23"/>
      <c r="L7" s="23"/>
      <c r="M7" s="23"/>
      <c r="N7" s="23"/>
      <c r="O7" s="23"/>
      <c r="P7" s="23"/>
    </row>
    <row r="8" spans="1:16" s="16" customFormat="1" ht="21.75" customHeight="1" x14ac:dyDescent="0.25">
      <c r="A8" s="109" t="s">
        <v>120</v>
      </c>
      <c r="B8" s="110" t="s">
        <v>125</v>
      </c>
      <c r="C8" s="101"/>
      <c r="D8" s="23"/>
      <c r="E8" s="23"/>
      <c r="F8" s="23"/>
      <c r="G8" s="23"/>
      <c r="H8" s="23"/>
      <c r="I8" s="23"/>
      <c r="J8" s="23"/>
      <c r="K8" s="23"/>
      <c r="L8" s="23"/>
      <c r="M8" s="23"/>
      <c r="N8" s="23"/>
      <c r="O8" s="23"/>
      <c r="P8" s="23"/>
    </row>
    <row r="9" spans="1:16" s="16" customFormat="1" ht="66" customHeight="1" x14ac:dyDescent="0.25">
      <c r="A9" s="117" t="s">
        <v>121</v>
      </c>
      <c r="B9" s="105" t="s">
        <v>126</v>
      </c>
      <c r="C9" s="101"/>
      <c r="D9" s="23"/>
      <c r="E9" s="23"/>
      <c r="F9" s="23"/>
      <c r="G9" s="23"/>
      <c r="H9" s="23"/>
      <c r="I9" s="23"/>
      <c r="J9" s="23"/>
      <c r="K9" s="23"/>
      <c r="L9" s="23"/>
      <c r="M9" s="23"/>
      <c r="N9" s="23"/>
      <c r="O9" s="23"/>
      <c r="P9" s="23"/>
    </row>
    <row r="10" spans="1:16" s="16" customFormat="1" ht="47.25" customHeight="1" x14ac:dyDescent="0.25">
      <c r="A10" s="109" t="s">
        <v>122</v>
      </c>
      <c r="B10" s="110" t="s">
        <v>127</v>
      </c>
      <c r="C10" s="101"/>
      <c r="D10" s="23"/>
      <c r="E10" s="23"/>
      <c r="F10" s="23"/>
      <c r="G10" s="23"/>
      <c r="H10" s="23"/>
      <c r="I10" s="23"/>
      <c r="J10" s="23"/>
      <c r="K10" s="23"/>
      <c r="L10" s="23"/>
      <c r="M10" s="23"/>
      <c r="N10" s="23"/>
      <c r="O10" s="23"/>
      <c r="P10" s="23"/>
    </row>
    <row r="11" spans="1:16" s="16" customFormat="1" ht="22.5" customHeight="1" x14ac:dyDescent="0.25">
      <c r="A11" s="129" t="s">
        <v>147</v>
      </c>
      <c r="B11" s="98"/>
      <c r="C11" s="23"/>
      <c r="D11" s="23"/>
      <c r="E11" s="23"/>
      <c r="F11" s="23"/>
      <c r="G11" s="23"/>
      <c r="H11" s="23"/>
      <c r="I11" s="23"/>
      <c r="J11" s="23"/>
      <c r="K11" s="23"/>
      <c r="L11" s="23"/>
      <c r="M11" s="23"/>
      <c r="N11" s="23"/>
      <c r="O11" s="23"/>
      <c r="P11" s="23"/>
    </row>
    <row r="12" spans="1:16" s="16" customFormat="1" ht="33" customHeight="1" x14ac:dyDescent="0.25">
      <c r="A12" s="111" t="s">
        <v>128</v>
      </c>
      <c r="B12" s="112" t="s">
        <v>133</v>
      </c>
      <c r="C12" s="101"/>
      <c r="D12" s="23"/>
      <c r="E12" s="23"/>
      <c r="F12" s="23"/>
      <c r="G12" s="23"/>
      <c r="H12" s="23"/>
      <c r="I12" s="23"/>
      <c r="J12" s="23"/>
      <c r="K12" s="23"/>
      <c r="L12" s="23"/>
      <c r="M12" s="23"/>
      <c r="N12" s="23"/>
      <c r="O12" s="23"/>
      <c r="P12" s="23"/>
    </row>
    <row r="13" spans="1:16" s="16" customFormat="1" ht="64.5" customHeight="1" x14ac:dyDescent="0.25">
      <c r="A13" s="106" t="s">
        <v>129</v>
      </c>
      <c r="B13" s="107" t="s">
        <v>134</v>
      </c>
      <c r="C13" s="101"/>
      <c r="D13" s="23"/>
      <c r="E13" s="23"/>
      <c r="F13" s="23"/>
      <c r="G13" s="23"/>
      <c r="H13" s="23"/>
      <c r="I13" s="23"/>
      <c r="J13" s="23"/>
      <c r="K13" s="23"/>
      <c r="L13" s="23"/>
      <c r="M13" s="23"/>
      <c r="N13" s="23"/>
      <c r="O13" s="23"/>
      <c r="P13" s="23"/>
    </row>
    <row r="14" spans="1:16" s="16" customFormat="1" ht="33" customHeight="1" x14ac:dyDescent="0.25">
      <c r="A14" s="111" t="s">
        <v>130</v>
      </c>
      <c r="B14" s="112" t="s">
        <v>135</v>
      </c>
      <c r="C14" s="101"/>
      <c r="D14" s="23"/>
      <c r="E14" s="23"/>
      <c r="F14" s="23"/>
      <c r="G14" s="23"/>
      <c r="H14" s="23"/>
      <c r="I14" s="23"/>
      <c r="J14" s="23"/>
      <c r="K14" s="23"/>
      <c r="L14" s="23"/>
      <c r="M14" s="23"/>
      <c r="N14" s="23"/>
      <c r="O14" s="23"/>
      <c r="P14" s="23"/>
    </row>
    <row r="15" spans="1:16" s="16" customFormat="1" ht="21" customHeight="1" x14ac:dyDescent="0.25">
      <c r="A15" s="106" t="s">
        <v>131</v>
      </c>
      <c r="B15" s="107" t="s">
        <v>136</v>
      </c>
      <c r="C15" s="101"/>
      <c r="D15" s="23"/>
      <c r="E15" s="23"/>
      <c r="F15" s="23"/>
      <c r="G15" s="23"/>
      <c r="H15" s="23"/>
      <c r="I15" s="23"/>
      <c r="J15" s="23"/>
      <c r="K15" s="23"/>
      <c r="L15" s="23"/>
      <c r="M15" s="23"/>
      <c r="N15" s="23"/>
      <c r="O15" s="23"/>
      <c r="P15" s="23"/>
    </row>
    <row r="16" spans="1:16" s="16" customFormat="1" ht="33" customHeight="1" x14ac:dyDescent="0.25">
      <c r="A16" s="111" t="s">
        <v>132</v>
      </c>
      <c r="B16" s="112" t="s">
        <v>137</v>
      </c>
      <c r="C16" s="101"/>
      <c r="D16" s="23"/>
      <c r="E16" s="23"/>
      <c r="F16" s="23"/>
      <c r="G16" s="23"/>
      <c r="H16" s="23"/>
      <c r="I16" s="23"/>
      <c r="J16" s="23"/>
      <c r="K16" s="23"/>
      <c r="L16" s="23"/>
      <c r="M16" s="23"/>
      <c r="N16" s="23"/>
      <c r="O16" s="23"/>
      <c r="P16" s="23"/>
    </row>
    <row r="17" spans="1:16" s="16" customFormat="1" ht="22.5" customHeight="1" x14ac:dyDescent="0.25">
      <c r="A17" s="129" t="s">
        <v>281</v>
      </c>
      <c r="B17" s="98"/>
      <c r="C17" s="23"/>
      <c r="D17" s="23"/>
      <c r="E17" s="23"/>
      <c r="F17" s="23"/>
      <c r="G17" s="23"/>
      <c r="H17" s="23"/>
      <c r="I17" s="23"/>
      <c r="J17" s="23"/>
      <c r="K17" s="23"/>
      <c r="L17" s="23"/>
      <c r="M17" s="23"/>
      <c r="N17" s="23"/>
      <c r="O17" s="23"/>
      <c r="P17" s="23"/>
    </row>
    <row r="18" spans="1:16" s="16" customFormat="1" ht="62.25" customHeight="1" x14ac:dyDescent="0.25">
      <c r="A18" s="113" t="s">
        <v>273</v>
      </c>
      <c r="B18" s="114" t="s">
        <v>279</v>
      </c>
      <c r="C18" s="101"/>
      <c r="D18" s="23"/>
      <c r="E18" s="23"/>
      <c r="F18" s="23"/>
      <c r="G18" s="23"/>
      <c r="H18" s="23"/>
      <c r="I18" s="23"/>
      <c r="J18" s="23"/>
      <c r="K18" s="23"/>
      <c r="L18" s="23"/>
      <c r="M18" s="23"/>
      <c r="N18" s="23"/>
      <c r="O18" s="23"/>
      <c r="P18" s="23"/>
    </row>
    <row r="19" spans="1:16" s="16" customFormat="1" ht="110.25" customHeight="1" x14ac:dyDescent="0.25">
      <c r="A19" s="106" t="s">
        <v>274</v>
      </c>
      <c r="B19" s="107" t="s">
        <v>280</v>
      </c>
      <c r="C19" s="101"/>
      <c r="D19" s="23"/>
      <c r="E19" s="23"/>
      <c r="F19" s="23"/>
      <c r="G19" s="23"/>
      <c r="H19" s="23"/>
      <c r="I19" s="23"/>
      <c r="J19" s="23"/>
      <c r="K19" s="23"/>
      <c r="L19" s="23"/>
      <c r="M19" s="23"/>
      <c r="N19" s="23"/>
      <c r="O19" s="23"/>
      <c r="P19" s="23"/>
    </row>
    <row r="20" spans="1:16" s="16" customFormat="1" ht="50.25" customHeight="1" x14ac:dyDescent="0.25">
      <c r="A20" s="113" t="s">
        <v>235</v>
      </c>
      <c r="B20" s="112" t="s">
        <v>234</v>
      </c>
      <c r="C20" s="101"/>
      <c r="D20" s="23"/>
      <c r="E20" s="23"/>
      <c r="F20" s="23"/>
      <c r="G20" s="23"/>
      <c r="H20" s="23"/>
      <c r="I20" s="23"/>
      <c r="J20" s="23"/>
      <c r="K20" s="23"/>
      <c r="L20" s="23"/>
      <c r="M20" s="23"/>
      <c r="N20" s="23"/>
      <c r="O20" s="23"/>
      <c r="P20" s="23"/>
    </row>
    <row r="21" spans="1:16" s="16" customFormat="1" ht="81" customHeight="1" x14ac:dyDescent="0.25">
      <c r="A21" s="106" t="s">
        <v>236</v>
      </c>
      <c r="B21" s="107" t="s">
        <v>233</v>
      </c>
      <c r="C21" s="101"/>
      <c r="D21" s="23"/>
      <c r="E21" s="23"/>
      <c r="F21" s="23"/>
      <c r="G21" s="23"/>
      <c r="H21" s="23"/>
      <c r="I21" s="23"/>
      <c r="J21" s="23"/>
      <c r="K21" s="23"/>
      <c r="L21" s="23"/>
      <c r="M21" s="23"/>
      <c r="N21" s="23"/>
      <c r="O21" s="23"/>
      <c r="P21" s="23"/>
    </row>
    <row r="22" spans="1:16" s="16" customFormat="1" ht="49.5" customHeight="1" x14ac:dyDescent="0.25">
      <c r="A22" s="111" t="s">
        <v>230</v>
      </c>
      <c r="B22" s="112" t="s">
        <v>232</v>
      </c>
      <c r="C22" s="101"/>
      <c r="D22" s="23"/>
      <c r="E22" s="23"/>
      <c r="F22" s="23"/>
      <c r="G22" s="23"/>
      <c r="H22" s="23"/>
      <c r="I22" s="23"/>
      <c r="J22" s="23"/>
      <c r="K22" s="23"/>
      <c r="L22" s="23"/>
      <c r="M22" s="23"/>
      <c r="N22" s="23"/>
      <c r="O22" s="23"/>
      <c r="P22" s="23"/>
    </row>
    <row r="23" spans="1:16" s="16" customFormat="1" ht="80.25" customHeight="1" x14ac:dyDescent="0.25">
      <c r="A23" s="106" t="s">
        <v>231</v>
      </c>
      <c r="B23" s="107" t="s">
        <v>237</v>
      </c>
      <c r="C23" s="101"/>
      <c r="D23" s="23"/>
      <c r="E23" s="23"/>
      <c r="F23" s="23"/>
      <c r="G23" s="23"/>
      <c r="H23" s="23"/>
      <c r="I23" s="23"/>
      <c r="J23" s="23"/>
      <c r="K23" s="23"/>
      <c r="L23" s="23"/>
      <c r="M23" s="23"/>
      <c r="N23" s="23"/>
      <c r="O23" s="23"/>
      <c r="P23" s="23"/>
    </row>
    <row r="24" spans="1:16" s="16" customFormat="1" ht="36.75" customHeight="1" x14ac:dyDescent="0.25">
      <c r="A24" s="113" t="s">
        <v>138</v>
      </c>
      <c r="B24" s="112" t="s">
        <v>139</v>
      </c>
      <c r="C24" s="101"/>
      <c r="D24" s="23"/>
      <c r="E24" s="23"/>
      <c r="F24" s="23"/>
      <c r="G24" s="23"/>
      <c r="H24" s="23"/>
      <c r="I24" s="23"/>
      <c r="J24" s="23"/>
      <c r="K24" s="23"/>
      <c r="L24" s="23"/>
      <c r="M24" s="23"/>
      <c r="N24" s="23"/>
      <c r="O24" s="23"/>
      <c r="P24" s="23"/>
    </row>
    <row r="25" spans="1:16" s="16" customFormat="1" ht="33" customHeight="1" x14ac:dyDescent="0.25">
      <c r="A25" s="106" t="s">
        <v>140</v>
      </c>
      <c r="B25" s="107" t="s">
        <v>141</v>
      </c>
      <c r="C25" s="101"/>
      <c r="D25" s="23"/>
      <c r="E25" s="23"/>
      <c r="F25" s="23"/>
      <c r="G25" s="23"/>
      <c r="H25" s="23"/>
      <c r="I25" s="23"/>
      <c r="J25" s="23"/>
      <c r="K25" s="23"/>
      <c r="L25" s="23"/>
      <c r="M25" s="23"/>
      <c r="N25" s="23"/>
      <c r="O25" s="23"/>
      <c r="P25" s="23"/>
    </row>
    <row r="26" spans="1:16" s="16" customFormat="1" ht="33" customHeight="1" x14ac:dyDescent="0.25">
      <c r="A26" s="113" t="s">
        <v>142</v>
      </c>
      <c r="B26" s="112" t="s">
        <v>143</v>
      </c>
      <c r="C26" s="101"/>
      <c r="D26" s="23"/>
      <c r="E26" s="23"/>
      <c r="F26" s="23"/>
      <c r="G26" s="23"/>
      <c r="H26" s="23"/>
      <c r="I26" s="23"/>
      <c r="J26" s="23"/>
      <c r="K26" s="23"/>
      <c r="L26" s="23"/>
      <c r="M26" s="23"/>
      <c r="N26" s="23"/>
      <c r="O26" s="23"/>
      <c r="P26" s="23"/>
    </row>
    <row r="27" spans="1:16" s="16" customFormat="1" ht="33" customHeight="1" x14ac:dyDescent="0.25">
      <c r="A27" s="106" t="s">
        <v>144</v>
      </c>
      <c r="B27" s="107" t="s">
        <v>145</v>
      </c>
      <c r="C27" s="101"/>
      <c r="D27" s="23"/>
      <c r="E27" s="23"/>
      <c r="F27" s="23"/>
      <c r="G27" s="23"/>
      <c r="H27" s="23"/>
      <c r="I27" s="23"/>
      <c r="J27" s="23"/>
      <c r="K27" s="23"/>
      <c r="L27" s="23"/>
      <c r="M27" s="23"/>
      <c r="N27" s="23"/>
      <c r="O27" s="23"/>
      <c r="P27" s="23"/>
    </row>
    <row r="28" spans="1:16" s="16" customFormat="1" ht="22.5" customHeight="1" x14ac:dyDescent="0.25">
      <c r="A28" s="129" t="s">
        <v>148</v>
      </c>
      <c r="B28" s="98"/>
      <c r="C28" s="23"/>
      <c r="D28" s="23"/>
      <c r="E28" s="23"/>
      <c r="F28" s="23"/>
      <c r="G28" s="23"/>
      <c r="H28" s="23"/>
      <c r="I28" s="23"/>
      <c r="J28" s="23"/>
      <c r="K28" s="23"/>
      <c r="L28" s="23"/>
      <c r="M28" s="23"/>
      <c r="N28" s="23"/>
      <c r="O28" s="23"/>
      <c r="P28" s="23"/>
    </row>
    <row r="29" spans="1:16" s="16" customFormat="1" ht="33" customHeight="1" x14ac:dyDescent="0.25">
      <c r="A29" s="109" t="s">
        <v>149</v>
      </c>
      <c r="B29" s="110" t="s">
        <v>150</v>
      </c>
      <c r="C29" s="101"/>
      <c r="D29" s="23"/>
      <c r="E29" s="23"/>
      <c r="F29" s="23"/>
      <c r="G29" s="23"/>
      <c r="H29" s="23"/>
      <c r="I29" s="23"/>
      <c r="J29" s="23"/>
      <c r="K29" s="23"/>
      <c r="L29" s="23"/>
      <c r="M29" s="23"/>
      <c r="N29" s="23"/>
      <c r="O29" s="23"/>
      <c r="P29" s="23"/>
    </row>
    <row r="30" spans="1:16" s="16" customFormat="1" ht="33" customHeight="1" x14ac:dyDescent="0.25">
      <c r="A30" s="104" t="s">
        <v>151</v>
      </c>
      <c r="B30" s="105" t="s">
        <v>152</v>
      </c>
      <c r="C30" s="101"/>
      <c r="D30" s="23"/>
      <c r="E30" s="23"/>
      <c r="F30" s="23"/>
      <c r="G30" s="23"/>
      <c r="H30" s="23"/>
      <c r="I30" s="23"/>
      <c r="J30" s="23"/>
      <c r="K30" s="23"/>
      <c r="L30" s="23"/>
      <c r="M30" s="23"/>
      <c r="N30" s="23"/>
      <c r="O30" s="23"/>
      <c r="P30" s="23"/>
    </row>
    <row r="31" spans="1:16" s="16" customFormat="1" ht="33" customHeight="1" x14ac:dyDescent="0.25">
      <c r="A31" s="109" t="s">
        <v>153</v>
      </c>
      <c r="B31" s="110" t="s">
        <v>154</v>
      </c>
      <c r="C31" s="101"/>
      <c r="D31" s="23"/>
      <c r="E31" s="23"/>
      <c r="F31" s="23"/>
      <c r="G31" s="23"/>
      <c r="H31" s="23"/>
      <c r="I31" s="23"/>
      <c r="J31" s="23"/>
      <c r="K31" s="23"/>
      <c r="L31" s="23"/>
      <c r="M31" s="23"/>
      <c r="N31" s="23"/>
      <c r="O31" s="23"/>
      <c r="P31" s="23"/>
    </row>
    <row r="32" spans="1:16" s="16" customFormat="1" ht="24.75" customHeight="1" x14ac:dyDescent="0.25">
      <c r="A32" s="108"/>
      <c r="B32" s="108"/>
      <c r="C32" s="23"/>
      <c r="D32" s="23"/>
      <c r="E32" s="23"/>
      <c r="F32" s="23"/>
      <c r="G32" s="23"/>
      <c r="H32" s="23"/>
      <c r="I32" s="23"/>
      <c r="J32" s="23"/>
      <c r="K32" s="23"/>
      <c r="L32" s="23"/>
      <c r="M32" s="23"/>
      <c r="N32" s="23"/>
      <c r="O32" s="23"/>
      <c r="P32" s="23"/>
    </row>
    <row r="33" spans="1:16" s="16" customFormat="1" ht="24.75" customHeight="1" x14ac:dyDescent="0.25">
      <c r="A33" s="108"/>
      <c r="B33" s="108"/>
      <c r="C33" s="23"/>
      <c r="D33" s="23"/>
      <c r="E33" s="23"/>
      <c r="F33" s="23"/>
      <c r="G33" s="23"/>
      <c r="H33" s="23"/>
      <c r="I33" s="23"/>
      <c r="J33" s="23"/>
      <c r="K33" s="23"/>
      <c r="L33" s="23"/>
      <c r="M33" s="23"/>
      <c r="N33" s="23"/>
      <c r="O33" s="23"/>
      <c r="P33" s="23"/>
    </row>
    <row r="34" spans="1:16" s="16" customFormat="1" ht="24.75" customHeight="1" x14ac:dyDescent="0.25">
      <c r="A34" s="108"/>
      <c r="B34" s="108"/>
      <c r="C34" s="23"/>
      <c r="D34" s="23"/>
      <c r="E34" s="23"/>
      <c r="F34" s="23"/>
      <c r="G34" s="23"/>
      <c r="H34" s="23"/>
      <c r="I34" s="23"/>
      <c r="J34" s="23"/>
      <c r="K34" s="23"/>
      <c r="L34" s="23"/>
      <c r="M34" s="23"/>
      <c r="N34" s="23"/>
      <c r="O34" s="23"/>
      <c r="P34" s="23"/>
    </row>
    <row r="35" spans="1:16" s="16" customFormat="1" ht="24.75" customHeight="1" x14ac:dyDescent="0.25">
      <c r="A35" s="108"/>
      <c r="B35" s="108"/>
      <c r="C35" s="23"/>
      <c r="D35" s="23"/>
      <c r="E35" s="23"/>
      <c r="F35" s="23"/>
      <c r="G35" s="23"/>
      <c r="H35" s="23"/>
      <c r="I35" s="23"/>
      <c r="J35" s="23"/>
      <c r="K35" s="23"/>
      <c r="L35" s="23"/>
      <c r="M35" s="23"/>
      <c r="N35" s="23"/>
      <c r="O35" s="23"/>
      <c r="P35" s="23"/>
    </row>
    <row r="36" spans="1:16" s="16" customFormat="1" ht="24.75" customHeight="1" x14ac:dyDescent="0.25">
      <c r="A36" s="108"/>
      <c r="B36" s="108"/>
      <c r="C36" s="23"/>
      <c r="D36" s="23"/>
      <c r="E36" s="23"/>
      <c r="F36" s="23"/>
      <c r="G36" s="23"/>
      <c r="H36" s="23"/>
      <c r="I36" s="23"/>
      <c r="J36" s="23"/>
      <c r="K36" s="23"/>
      <c r="L36" s="23"/>
      <c r="M36" s="23"/>
      <c r="N36" s="23"/>
      <c r="O36" s="23"/>
      <c r="P36" s="23"/>
    </row>
    <row r="37" spans="1:16" s="16" customFormat="1" ht="24.75" customHeight="1" x14ac:dyDescent="0.25">
      <c r="A37" s="108"/>
      <c r="B37" s="108"/>
      <c r="C37" s="23"/>
      <c r="D37" s="23"/>
      <c r="E37" s="23"/>
      <c r="F37" s="23"/>
      <c r="G37" s="23"/>
      <c r="H37" s="23"/>
      <c r="I37" s="23"/>
      <c r="J37" s="23"/>
      <c r="K37" s="23"/>
      <c r="L37" s="23"/>
      <c r="M37" s="23"/>
      <c r="N37" s="23"/>
      <c r="O37" s="23"/>
      <c r="P37" s="23"/>
    </row>
    <row r="38" spans="1:16" s="16" customFormat="1" ht="24.75" customHeight="1" x14ac:dyDescent="0.25">
      <c r="A38" s="108"/>
      <c r="B38" s="108"/>
      <c r="C38" s="23"/>
      <c r="D38" s="23"/>
      <c r="E38" s="23"/>
      <c r="F38" s="23"/>
      <c r="G38" s="23"/>
      <c r="H38" s="23"/>
      <c r="I38" s="23"/>
      <c r="J38" s="23"/>
      <c r="K38" s="23"/>
      <c r="L38" s="23"/>
      <c r="M38" s="23"/>
      <c r="N38" s="23"/>
      <c r="O38" s="23"/>
      <c r="P38" s="23"/>
    </row>
    <row r="39" spans="1:16" s="16" customFormat="1" ht="24.75" customHeight="1" x14ac:dyDescent="0.25">
      <c r="A39" s="108"/>
      <c r="B39" s="108"/>
      <c r="C39" s="23"/>
      <c r="D39" s="23"/>
      <c r="E39" s="23"/>
      <c r="F39" s="23"/>
      <c r="G39" s="23"/>
      <c r="H39" s="23"/>
      <c r="I39" s="23"/>
      <c r="J39" s="23"/>
      <c r="K39" s="23"/>
      <c r="L39" s="23"/>
      <c r="M39" s="23"/>
      <c r="N39" s="23"/>
      <c r="O39" s="23"/>
      <c r="P39" s="23"/>
    </row>
    <row r="40" spans="1:16" s="16" customFormat="1" ht="24.75" customHeight="1" x14ac:dyDescent="0.25">
      <c r="A40" s="108"/>
      <c r="B40" s="108"/>
      <c r="C40" s="23"/>
      <c r="D40" s="23"/>
      <c r="E40" s="23"/>
      <c r="F40" s="23"/>
      <c r="G40" s="23"/>
      <c r="H40" s="23"/>
      <c r="I40" s="23"/>
      <c r="J40" s="23"/>
      <c r="K40" s="23"/>
      <c r="L40" s="23"/>
      <c r="M40" s="23"/>
      <c r="N40" s="23"/>
      <c r="O40" s="23"/>
      <c r="P40" s="23"/>
    </row>
    <row r="41" spans="1:16" s="16" customFormat="1" ht="24.75" customHeight="1" x14ac:dyDescent="0.25">
      <c r="A41" s="108"/>
      <c r="B41" s="108"/>
      <c r="C41" s="23"/>
      <c r="D41" s="23"/>
      <c r="E41" s="23"/>
      <c r="F41" s="23"/>
      <c r="G41" s="23"/>
      <c r="H41" s="23"/>
      <c r="I41" s="23"/>
      <c r="J41" s="23"/>
      <c r="K41" s="23"/>
      <c r="L41" s="23"/>
      <c r="M41" s="23"/>
      <c r="N41" s="23"/>
      <c r="O41" s="23"/>
      <c r="P41" s="23"/>
    </row>
    <row r="42" spans="1:16" s="16" customFormat="1" ht="24.75" customHeight="1" x14ac:dyDescent="0.25">
      <c r="A42" s="108"/>
      <c r="B42" s="108"/>
      <c r="C42" s="23"/>
      <c r="D42" s="23"/>
      <c r="E42" s="23"/>
      <c r="F42" s="23"/>
      <c r="G42" s="23"/>
      <c r="H42" s="23"/>
      <c r="I42" s="23"/>
      <c r="J42" s="23"/>
      <c r="K42" s="23"/>
      <c r="L42" s="23"/>
      <c r="M42" s="23"/>
      <c r="N42" s="23"/>
      <c r="O42" s="23"/>
      <c r="P42" s="23"/>
    </row>
    <row r="43" spans="1:16" s="16" customFormat="1" ht="24.75" customHeight="1" x14ac:dyDescent="0.25">
      <c r="A43" s="108"/>
      <c r="B43" s="108"/>
      <c r="C43" s="23"/>
      <c r="D43" s="23"/>
      <c r="E43" s="23"/>
      <c r="F43" s="23"/>
      <c r="G43" s="23"/>
      <c r="H43" s="23"/>
      <c r="I43" s="23"/>
      <c r="J43" s="23"/>
      <c r="K43" s="23"/>
      <c r="L43" s="23"/>
      <c r="M43" s="23"/>
      <c r="N43" s="23"/>
      <c r="O43" s="23"/>
      <c r="P43" s="23"/>
    </row>
    <row r="44" spans="1:16" s="16" customFormat="1" ht="24.75" customHeight="1" x14ac:dyDescent="0.25">
      <c r="A44" s="108"/>
      <c r="B44" s="108"/>
      <c r="C44" s="23"/>
      <c r="D44" s="23"/>
      <c r="E44" s="23"/>
      <c r="F44" s="23"/>
      <c r="G44" s="23"/>
      <c r="H44" s="23"/>
      <c r="I44" s="23"/>
      <c r="J44" s="23"/>
      <c r="K44" s="23"/>
      <c r="L44" s="23"/>
      <c r="M44" s="23"/>
      <c r="N44" s="23"/>
      <c r="O44" s="23"/>
      <c r="P44" s="23"/>
    </row>
    <row r="45" spans="1:16" s="16" customFormat="1" ht="24.75" customHeight="1" x14ac:dyDescent="0.25">
      <c r="A45" s="108"/>
      <c r="B45" s="108"/>
      <c r="C45" s="23"/>
      <c r="D45" s="23"/>
      <c r="E45" s="23"/>
      <c r="F45" s="23"/>
      <c r="G45" s="23"/>
      <c r="H45" s="23"/>
      <c r="I45" s="23"/>
      <c r="J45" s="23"/>
      <c r="K45" s="23"/>
      <c r="L45" s="23"/>
      <c r="M45" s="23"/>
      <c r="N45" s="23"/>
      <c r="O45" s="23"/>
      <c r="P45" s="23"/>
    </row>
    <row r="46" spans="1:16" s="16" customFormat="1" ht="24.75" customHeight="1" x14ac:dyDescent="0.25">
      <c r="A46" s="108"/>
      <c r="B46" s="108"/>
      <c r="C46" s="23"/>
      <c r="D46" s="23"/>
      <c r="E46" s="23"/>
      <c r="F46" s="23"/>
      <c r="G46" s="23"/>
      <c r="H46" s="23"/>
      <c r="I46" s="23"/>
      <c r="J46" s="23"/>
      <c r="K46" s="23"/>
      <c r="L46" s="23"/>
      <c r="M46" s="23"/>
      <c r="N46" s="23"/>
      <c r="O46" s="23"/>
      <c r="P46" s="23"/>
    </row>
    <row r="47" spans="1:16" s="16" customFormat="1" ht="24.75" customHeight="1" x14ac:dyDescent="0.25">
      <c r="A47" s="108"/>
      <c r="B47" s="108"/>
      <c r="C47" s="23"/>
      <c r="D47" s="23"/>
      <c r="E47" s="23"/>
      <c r="F47" s="23"/>
      <c r="G47" s="23"/>
      <c r="H47" s="23"/>
      <c r="I47" s="23"/>
      <c r="J47" s="23"/>
      <c r="K47" s="23"/>
      <c r="L47" s="23"/>
      <c r="M47" s="23"/>
      <c r="N47" s="23"/>
      <c r="O47" s="23"/>
      <c r="P47" s="23"/>
    </row>
    <row r="48" spans="1:16" s="16" customFormat="1" ht="24.75" customHeight="1" x14ac:dyDescent="0.25">
      <c r="A48" s="108"/>
      <c r="B48" s="108"/>
      <c r="C48" s="23"/>
      <c r="D48" s="23"/>
      <c r="E48" s="23"/>
      <c r="F48" s="23"/>
      <c r="G48" s="23"/>
      <c r="H48" s="23"/>
      <c r="I48" s="23"/>
      <c r="J48" s="23"/>
      <c r="K48" s="23"/>
      <c r="L48" s="23"/>
      <c r="M48" s="23"/>
      <c r="N48" s="23"/>
      <c r="O48" s="23"/>
      <c r="P48" s="23"/>
    </row>
    <row r="49" spans="1:16" s="16" customFormat="1" ht="24.75" customHeight="1" x14ac:dyDescent="0.25">
      <c r="A49" s="108"/>
      <c r="B49" s="108"/>
      <c r="C49" s="23"/>
      <c r="D49" s="23"/>
      <c r="E49" s="23"/>
      <c r="F49" s="23"/>
      <c r="G49" s="23"/>
      <c r="H49" s="23"/>
      <c r="I49" s="23"/>
      <c r="J49" s="23"/>
      <c r="K49" s="23"/>
      <c r="L49" s="23"/>
      <c r="M49" s="23"/>
      <c r="N49" s="23"/>
      <c r="O49" s="23"/>
      <c r="P49" s="23"/>
    </row>
    <row r="50" spans="1:16" s="16" customFormat="1" ht="24.75" customHeight="1" x14ac:dyDescent="0.25">
      <c r="A50" s="108"/>
      <c r="B50" s="108"/>
      <c r="C50" s="23"/>
      <c r="D50" s="23"/>
      <c r="E50" s="23"/>
      <c r="F50" s="23"/>
      <c r="G50" s="23"/>
      <c r="H50" s="23"/>
      <c r="I50" s="23"/>
      <c r="J50" s="23"/>
      <c r="K50" s="23"/>
      <c r="L50" s="23"/>
      <c r="M50" s="23"/>
      <c r="N50" s="23"/>
      <c r="O50" s="23"/>
      <c r="P50" s="23"/>
    </row>
    <row r="51" spans="1:16" s="16" customFormat="1" ht="24.75" customHeight="1" x14ac:dyDescent="0.25">
      <c r="A51" s="108"/>
      <c r="B51" s="108"/>
      <c r="C51" s="23"/>
      <c r="D51" s="23"/>
      <c r="E51" s="23"/>
      <c r="F51" s="23"/>
      <c r="G51" s="23"/>
      <c r="H51" s="23"/>
      <c r="I51" s="23"/>
      <c r="J51" s="23"/>
      <c r="K51" s="23"/>
      <c r="L51" s="23"/>
      <c r="M51" s="23"/>
      <c r="N51" s="23"/>
      <c r="O51" s="23"/>
      <c r="P51" s="23"/>
    </row>
    <row r="52" spans="1:16" s="16" customFormat="1" ht="24.75" customHeight="1" x14ac:dyDescent="0.25">
      <c r="A52" s="108"/>
      <c r="B52" s="108"/>
      <c r="C52" s="23"/>
      <c r="D52" s="23"/>
      <c r="E52" s="23"/>
      <c r="F52" s="23"/>
      <c r="G52" s="23"/>
      <c r="H52" s="23"/>
      <c r="I52" s="23"/>
      <c r="J52" s="23"/>
      <c r="K52" s="23"/>
      <c r="L52" s="23"/>
      <c r="M52" s="23"/>
      <c r="N52" s="23"/>
      <c r="O52" s="23"/>
      <c r="P52" s="23"/>
    </row>
    <row r="53" spans="1:16" s="16" customFormat="1" ht="24.75" customHeight="1" x14ac:dyDescent="0.25">
      <c r="A53" s="108"/>
      <c r="B53" s="108"/>
      <c r="C53" s="23"/>
      <c r="D53" s="23"/>
      <c r="E53" s="23"/>
      <c r="F53" s="23"/>
      <c r="G53" s="23"/>
      <c r="H53" s="23"/>
      <c r="I53" s="23"/>
      <c r="J53" s="23"/>
      <c r="K53" s="23"/>
      <c r="L53" s="23"/>
      <c r="M53" s="23"/>
      <c r="N53" s="23"/>
      <c r="O53" s="23"/>
      <c r="P53" s="23"/>
    </row>
    <row r="54" spans="1:16" s="16" customFormat="1" ht="24.75" customHeight="1" x14ac:dyDescent="0.25">
      <c r="A54" s="108"/>
      <c r="B54" s="108"/>
      <c r="C54" s="23"/>
      <c r="D54" s="23"/>
      <c r="E54" s="23"/>
      <c r="F54" s="23"/>
      <c r="G54" s="23"/>
      <c r="H54" s="23"/>
      <c r="I54" s="23"/>
      <c r="J54" s="23"/>
      <c r="K54" s="23"/>
      <c r="L54" s="23"/>
      <c r="M54" s="23"/>
      <c r="N54" s="23"/>
      <c r="O54" s="23"/>
      <c r="P54" s="23"/>
    </row>
    <row r="55" spans="1:16" s="16" customFormat="1" ht="24.75" customHeight="1" x14ac:dyDescent="0.25">
      <c r="A55" s="108"/>
      <c r="B55" s="108"/>
      <c r="C55" s="23"/>
      <c r="D55" s="23"/>
      <c r="E55" s="23"/>
      <c r="F55" s="23"/>
      <c r="G55" s="23"/>
      <c r="H55" s="23"/>
      <c r="I55" s="23"/>
      <c r="J55" s="23"/>
      <c r="K55" s="23"/>
      <c r="L55" s="23"/>
      <c r="M55" s="23"/>
      <c r="N55" s="23"/>
      <c r="O55" s="23"/>
      <c r="P55" s="23"/>
    </row>
    <row r="56" spans="1:16" s="16" customFormat="1" ht="24.75" customHeight="1" x14ac:dyDescent="0.25">
      <c r="A56" s="108"/>
      <c r="B56" s="108"/>
      <c r="C56" s="23"/>
      <c r="D56" s="23"/>
      <c r="E56" s="23"/>
      <c r="F56" s="23"/>
      <c r="G56" s="23"/>
      <c r="H56" s="23"/>
      <c r="I56" s="23"/>
      <c r="J56" s="23"/>
      <c r="K56" s="23"/>
      <c r="L56" s="23"/>
      <c r="M56" s="23"/>
      <c r="N56" s="23"/>
      <c r="O56" s="23"/>
      <c r="P56" s="23"/>
    </row>
    <row r="57" spans="1:16" s="16" customFormat="1" ht="24.75" customHeight="1" x14ac:dyDescent="0.25">
      <c r="A57" s="108"/>
      <c r="B57" s="108"/>
      <c r="C57" s="23"/>
      <c r="D57" s="23"/>
      <c r="E57" s="23"/>
      <c r="F57" s="23"/>
      <c r="G57" s="23"/>
      <c r="H57" s="23"/>
      <c r="I57" s="23"/>
      <c r="J57" s="23"/>
      <c r="K57" s="23"/>
      <c r="L57" s="23"/>
      <c r="M57" s="23"/>
      <c r="N57" s="23"/>
      <c r="O57" s="23"/>
      <c r="P57" s="23"/>
    </row>
    <row r="58" spans="1:16" s="16" customFormat="1" ht="24.75" customHeight="1" x14ac:dyDescent="0.25">
      <c r="A58" s="108"/>
      <c r="B58" s="108"/>
      <c r="C58" s="23"/>
      <c r="D58" s="23"/>
      <c r="E58" s="23"/>
      <c r="F58" s="23"/>
      <c r="G58" s="23"/>
      <c r="H58" s="23"/>
      <c r="I58" s="23"/>
      <c r="J58" s="23"/>
      <c r="K58" s="23"/>
      <c r="L58" s="23"/>
      <c r="M58" s="23"/>
      <c r="N58" s="23"/>
      <c r="O58" s="23"/>
      <c r="P58" s="23"/>
    </row>
    <row r="59" spans="1:16" s="16" customFormat="1" ht="24.75" customHeight="1" x14ac:dyDescent="0.25">
      <c r="A59" s="108"/>
      <c r="B59" s="108"/>
      <c r="C59" s="23"/>
      <c r="D59" s="23"/>
      <c r="E59" s="23"/>
      <c r="F59" s="23"/>
      <c r="G59" s="23"/>
      <c r="H59" s="23"/>
      <c r="I59" s="23"/>
      <c r="J59" s="23"/>
      <c r="K59" s="23"/>
      <c r="L59" s="23"/>
      <c r="M59" s="23"/>
      <c r="N59" s="23"/>
      <c r="O59" s="23"/>
      <c r="P59" s="23"/>
    </row>
    <row r="60" spans="1:16" s="16" customFormat="1" ht="24.75" customHeight="1" x14ac:dyDescent="0.25">
      <c r="A60" s="108"/>
      <c r="B60" s="108"/>
      <c r="C60" s="23"/>
      <c r="D60" s="23"/>
      <c r="E60" s="23"/>
      <c r="F60" s="23"/>
      <c r="G60" s="23"/>
      <c r="H60" s="23"/>
      <c r="I60" s="23"/>
      <c r="J60" s="23"/>
      <c r="K60" s="23"/>
      <c r="L60" s="23"/>
      <c r="M60" s="23"/>
      <c r="N60" s="23"/>
      <c r="O60" s="23"/>
      <c r="P60" s="23"/>
    </row>
    <row r="61" spans="1:16" s="16" customFormat="1" ht="24.75" customHeight="1" x14ac:dyDescent="0.25">
      <c r="A61" s="108"/>
      <c r="B61" s="108"/>
      <c r="C61" s="23"/>
      <c r="D61" s="23"/>
      <c r="E61" s="23"/>
      <c r="F61" s="23"/>
      <c r="G61" s="23"/>
      <c r="H61" s="23"/>
      <c r="I61" s="23"/>
      <c r="J61" s="23"/>
      <c r="K61" s="23"/>
      <c r="L61" s="23"/>
      <c r="M61" s="23"/>
      <c r="N61" s="23"/>
      <c r="O61" s="23"/>
      <c r="P61" s="23"/>
    </row>
    <row r="62" spans="1:16" s="16" customFormat="1" ht="24.75" customHeight="1" x14ac:dyDescent="0.25">
      <c r="A62" s="108"/>
      <c r="B62" s="108"/>
      <c r="C62" s="23"/>
      <c r="D62" s="23"/>
      <c r="E62" s="23"/>
      <c r="F62" s="23"/>
      <c r="G62" s="23"/>
      <c r="H62" s="23"/>
      <c r="I62" s="23"/>
      <c r="J62" s="23"/>
      <c r="K62" s="23"/>
      <c r="L62" s="23"/>
      <c r="M62" s="23"/>
      <c r="N62" s="23"/>
      <c r="O62" s="23"/>
      <c r="P62" s="23"/>
    </row>
    <row r="63" spans="1:16" s="16" customFormat="1" ht="24.75" customHeight="1" x14ac:dyDescent="0.25">
      <c r="A63" s="108"/>
      <c r="B63" s="108"/>
      <c r="C63" s="23"/>
      <c r="D63" s="23"/>
      <c r="E63" s="23"/>
      <c r="F63" s="23"/>
      <c r="G63" s="23"/>
      <c r="H63" s="23"/>
      <c r="I63" s="23"/>
      <c r="J63" s="23"/>
      <c r="K63" s="23"/>
      <c r="L63" s="23"/>
      <c r="M63" s="23"/>
      <c r="N63" s="23"/>
      <c r="O63" s="23"/>
      <c r="P63" s="23"/>
    </row>
    <row r="64" spans="1:16" s="16" customFormat="1" x14ac:dyDescent="0.25">
      <c r="C64" s="23"/>
      <c r="D64" s="23"/>
      <c r="E64" s="102"/>
      <c r="F64" s="102"/>
      <c r="G64" s="102"/>
      <c r="H64" s="102"/>
      <c r="I64" s="102"/>
      <c r="J64" s="102"/>
      <c r="K64" s="23"/>
      <c r="L64" s="23"/>
      <c r="M64" s="23"/>
      <c r="N64" s="23"/>
      <c r="O64" s="23"/>
      <c r="P64" s="23"/>
    </row>
    <row r="65" spans="3:16" s="16" customFormat="1" x14ac:dyDescent="0.25">
      <c r="C65" s="23"/>
      <c r="D65" s="23"/>
      <c r="E65" s="102"/>
      <c r="F65" s="102"/>
      <c r="G65" s="102"/>
      <c r="H65" s="102"/>
      <c r="I65" s="102"/>
      <c r="J65" s="102"/>
      <c r="K65" s="23"/>
      <c r="L65" s="23"/>
      <c r="M65" s="23"/>
      <c r="N65" s="23"/>
      <c r="O65" s="23"/>
      <c r="P65" s="23"/>
    </row>
    <row r="66" spans="3:16" s="16" customFormat="1" x14ac:dyDescent="0.25">
      <c r="C66" s="23"/>
      <c r="D66" s="23"/>
      <c r="E66" s="102"/>
      <c r="F66" s="102"/>
      <c r="G66" s="102"/>
      <c r="H66" s="102"/>
      <c r="I66" s="102"/>
      <c r="J66" s="102"/>
      <c r="K66" s="23"/>
      <c r="L66" s="23"/>
      <c r="M66" s="23"/>
      <c r="N66" s="23"/>
      <c r="O66" s="23"/>
      <c r="P66" s="23"/>
    </row>
    <row r="67" spans="3:16" s="16" customFormat="1" x14ac:dyDescent="0.25">
      <c r="C67" s="23"/>
      <c r="D67" s="23"/>
      <c r="E67" s="102"/>
      <c r="F67" s="102"/>
      <c r="G67" s="102"/>
      <c r="H67" s="102"/>
      <c r="I67" s="102"/>
      <c r="J67" s="102"/>
      <c r="K67" s="23"/>
      <c r="L67" s="23"/>
      <c r="M67" s="23"/>
      <c r="N67" s="23"/>
      <c r="O67" s="23"/>
      <c r="P67" s="23"/>
    </row>
    <row r="68" spans="3:16" s="16" customFormat="1" x14ac:dyDescent="0.25">
      <c r="C68" s="23"/>
      <c r="D68" s="23"/>
      <c r="E68" s="102"/>
      <c r="F68" s="102"/>
      <c r="G68" s="102"/>
      <c r="H68" s="102"/>
      <c r="I68" s="102"/>
      <c r="J68" s="102"/>
      <c r="K68" s="23"/>
      <c r="L68" s="23"/>
      <c r="M68" s="23"/>
      <c r="N68" s="23"/>
      <c r="O68" s="23"/>
      <c r="P68" s="23"/>
    </row>
    <row r="69" spans="3:16" s="16" customFormat="1" x14ac:dyDescent="0.25">
      <c r="C69" s="23"/>
      <c r="D69" s="23"/>
      <c r="E69" s="102"/>
      <c r="F69" s="102"/>
      <c r="G69" s="102"/>
      <c r="H69" s="102"/>
      <c r="I69" s="102"/>
      <c r="J69" s="102"/>
      <c r="K69" s="23"/>
      <c r="L69" s="23"/>
      <c r="M69" s="23"/>
      <c r="N69" s="23"/>
      <c r="O69" s="23"/>
      <c r="P69" s="23"/>
    </row>
    <row r="70" spans="3:16" s="16" customFormat="1" x14ac:dyDescent="0.25">
      <c r="C70" s="23"/>
      <c r="D70" s="23"/>
      <c r="E70" s="23"/>
      <c r="F70" s="23"/>
      <c r="G70" s="23"/>
      <c r="H70" s="23"/>
      <c r="I70" s="23"/>
      <c r="J70" s="23"/>
      <c r="K70" s="23"/>
      <c r="L70" s="23"/>
      <c r="M70" s="23"/>
      <c r="N70" s="23"/>
      <c r="O70" s="23"/>
      <c r="P70" s="23"/>
    </row>
  </sheetData>
  <mergeCells count="1">
    <mergeCell ref="A2:B2"/>
  </mergeCells>
  <pageMargins left="0.31496062992125984" right="0.31496062992125984" top="0.15748031496062992" bottom="0.15748031496062992" header="0.31496062992125984" footer="0.31496062992125984"/>
  <pageSetup paperSize="9" scale="67" fitToHeight="2" orientation="landscape" verticalDpi="0" r:id="rId1"/>
  <headerFooter>
    <oddHeader>&amp;R&amp;"Calibri"&amp;12&amp;KFF9100F O R T R O L I G&amp;1#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EF195"/>
  <sheetViews>
    <sheetView zoomScale="90" zoomScaleNormal="90" workbookViewId="0">
      <pane xSplit="1" ySplit="1" topLeftCell="B2" activePane="bottomRight" state="frozen"/>
      <selection activeCell="A17" sqref="A17:XFD17"/>
      <selection pane="topRight" activeCell="A17" sqref="A17:XFD17"/>
      <selection pane="bottomLeft" activeCell="A17" sqref="A17:XFD17"/>
      <selection pane="bottomRight"/>
    </sheetView>
  </sheetViews>
  <sheetFormatPr baseColWidth="10" defaultRowHeight="15" x14ac:dyDescent="0.25"/>
  <cols>
    <col min="1" max="1" width="53.7109375" style="9" customWidth="1"/>
    <col min="2" max="5" width="13.5703125" style="9" customWidth="1"/>
    <col min="6" max="9" width="13.7109375" style="9" customWidth="1"/>
    <col min="10" max="11" width="13.5703125" style="9" customWidth="1"/>
    <col min="12" max="13" width="13.7109375" style="20" customWidth="1"/>
    <col min="14" max="37" width="13.7109375" style="9" customWidth="1"/>
    <col min="38" max="16384" width="11.42578125" style="9"/>
  </cols>
  <sheetData>
    <row r="1" spans="1:59" s="29" customFormat="1" x14ac:dyDescent="0.25">
      <c r="A1" s="135" t="s">
        <v>155</v>
      </c>
      <c r="B1" s="245">
        <v>43921</v>
      </c>
      <c r="C1" s="262" t="s">
        <v>298</v>
      </c>
      <c r="D1" s="245">
        <v>43830</v>
      </c>
      <c r="E1" s="255" t="s">
        <v>291</v>
      </c>
      <c r="F1" s="245">
        <v>43738</v>
      </c>
      <c r="G1" s="255" t="s">
        <v>289</v>
      </c>
      <c r="H1" s="35">
        <v>43646</v>
      </c>
      <c r="I1" s="36" t="s">
        <v>287</v>
      </c>
      <c r="J1" s="245">
        <v>43555</v>
      </c>
      <c r="K1" s="245" t="s">
        <v>285</v>
      </c>
      <c r="L1" s="143">
        <v>43465</v>
      </c>
      <c r="M1" s="36" t="s">
        <v>156</v>
      </c>
      <c r="N1" s="35">
        <v>43373</v>
      </c>
      <c r="O1" s="36" t="s">
        <v>157</v>
      </c>
      <c r="P1" s="35">
        <v>43281</v>
      </c>
      <c r="Q1" s="36" t="s">
        <v>158</v>
      </c>
      <c r="R1" s="35">
        <v>43190</v>
      </c>
      <c r="S1" s="144" t="s">
        <v>159</v>
      </c>
      <c r="T1" s="35">
        <v>43100</v>
      </c>
      <c r="U1" s="36" t="s">
        <v>160</v>
      </c>
      <c r="V1" s="35">
        <v>43008</v>
      </c>
      <c r="W1" s="36" t="s">
        <v>161</v>
      </c>
      <c r="X1" s="35">
        <v>42916</v>
      </c>
      <c r="Y1" s="36" t="s">
        <v>162</v>
      </c>
      <c r="Z1" s="35">
        <v>42825</v>
      </c>
      <c r="AA1" s="36" t="s">
        <v>163</v>
      </c>
      <c r="AB1" s="143">
        <v>42735</v>
      </c>
      <c r="AC1" s="36" t="s">
        <v>164</v>
      </c>
      <c r="AD1" s="35">
        <v>42643</v>
      </c>
      <c r="AE1" s="36" t="s">
        <v>165</v>
      </c>
      <c r="AF1" s="35">
        <v>42551</v>
      </c>
      <c r="AG1" s="36" t="s">
        <v>166</v>
      </c>
      <c r="AH1" s="35">
        <v>42460</v>
      </c>
      <c r="AI1" s="144" t="s">
        <v>167</v>
      </c>
      <c r="AJ1" s="35">
        <v>42369</v>
      </c>
      <c r="AK1" s="37" t="s">
        <v>168</v>
      </c>
      <c r="AL1" s="37"/>
      <c r="AM1" s="38"/>
      <c r="AN1" s="38"/>
      <c r="AO1" s="38"/>
      <c r="AP1" s="38"/>
      <c r="AQ1" s="38"/>
      <c r="AR1" s="38"/>
      <c r="AS1" s="38"/>
      <c r="AT1" s="38"/>
      <c r="AU1" s="38"/>
      <c r="AV1" s="38"/>
      <c r="AW1" s="38"/>
      <c r="AX1" s="38"/>
      <c r="AY1" s="38"/>
      <c r="AZ1" s="38"/>
      <c r="BA1" s="38"/>
      <c r="BB1" s="38"/>
      <c r="BC1" s="38"/>
      <c r="BD1" s="38"/>
      <c r="BE1" s="38"/>
      <c r="BF1" s="38"/>
      <c r="BG1" s="38"/>
    </row>
    <row r="2" spans="1:59" x14ac:dyDescent="0.25">
      <c r="B2" s="20"/>
      <c r="C2" s="188"/>
      <c r="H2" s="13"/>
      <c r="I2" s="13"/>
      <c r="J2" s="20"/>
      <c r="K2" s="20"/>
      <c r="L2" s="145"/>
      <c r="M2" s="22"/>
      <c r="N2" s="13"/>
      <c r="O2" s="13"/>
      <c r="P2" s="13"/>
      <c r="Q2" s="13"/>
      <c r="R2" s="13"/>
      <c r="S2" s="146"/>
      <c r="AB2" s="156"/>
      <c r="AC2" s="13"/>
      <c r="AD2" s="13"/>
      <c r="AE2" s="13"/>
      <c r="AF2" s="13"/>
      <c r="AG2" s="13"/>
      <c r="AH2" s="13"/>
      <c r="AI2" s="146"/>
      <c r="AL2" s="20"/>
      <c r="AM2" s="20"/>
      <c r="AN2" s="20"/>
      <c r="AO2" s="20"/>
      <c r="AP2" s="20"/>
      <c r="AQ2" s="20"/>
      <c r="AR2" s="20"/>
      <c r="AS2" s="20"/>
      <c r="AT2" s="20"/>
      <c r="AU2" s="20"/>
      <c r="AV2" s="20"/>
      <c r="AW2" s="20"/>
      <c r="AX2" s="20"/>
      <c r="AY2" s="20"/>
      <c r="AZ2" s="20"/>
      <c r="BA2" s="20"/>
      <c r="BB2" s="20"/>
      <c r="BC2" s="20"/>
      <c r="BD2" s="20"/>
      <c r="BE2" s="20"/>
      <c r="BF2" s="20"/>
      <c r="BG2" s="20"/>
    </row>
    <row r="3" spans="1:59" x14ac:dyDescent="0.25">
      <c r="A3" s="102" t="s">
        <v>169</v>
      </c>
      <c r="B3" s="3">
        <f>C3</f>
        <v>220.983</v>
      </c>
      <c r="C3" s="3">
        <v>220.983</v>
      </c>
      <c r="D3" s="3">
        <f>I3+E3+G3+K3</f>
        <v>3124</v>
      </c>
      <c r="E3" s="3">
        <v>485</v>
      </c>
      <c r="F3" s="3">
        <f>K3+G3+I3</f>
        <v>2639</v>
      </c>
      <c r="G3" s="3">
        <v>593</v>
      </c>
      <c r="H3" s="3">
        <f>I3+K3</f>
        <v>2046</v>
      </c>
      <c r="I3" s="3">
        <v>900</v>
      </c>
      <c r="J3" s="3">
        <f>K3</f>
        <v>1146</v>
      </c>
      <c r="K3" s="3">
        <v>1146</v>
      </c>
      <c r="L3" s="147">
        <f>S3+Q3+O3+M3</f>
        <v>2295.9123329700051</v>
      </c>
      <c r="M3" s="3">
        <v>527.40968886001451</v>
      </c>
      <c r="N3" s="3">
        <f>S3+Q3+O3</f>
        <v>1768.5026441099906</v>
      </c>
      <c r="O3" s="3">
        <v>633.92554623999126</v>
      </c>
      <c r="P3" s="3">
        <f>Q3+S3</f>
        <v>1134.5770978699993</v>
      </c>
      <c r="Q3" s="3">
        <v>616.96496496999964</v>
      </c>
      <c r="R3" s="3">
        <f>S3</f>
        <v>517.61213289999955</v>
      </c>
      <c r="S3" s="148">
        <v>517.61213289999955</v>
      </c>
      <c r="T3" s="3">
        <f>AA3+Y3+W3+U3</f>
        <v>2085.5269346600007</v>
      </c>
      <c r="U3" s="3">
        <v>558.04132110999979</v>
      </c>
      <c r="V3" s="3">
        <f>AA3+Y3+W3</f>
        <v>1527.4856135500008</v>
      </c>
      <c r="W3" s="3">
        <v>610.52643794000062</v>
      </c>
      <c r="X3" s="3">
        <f>AA3+Y3</f>
        <v>916.95917561000033</v>
      </c>
      <c r="Y3" s="3">
        <v>513.96318905999931</v>
      </c>
      <c r="Z3" s="3">
        <f>AA3</f>
        <v>402.99598655000108</v>
      </c>
      <c r="AA3" s="3">
        <v>402.99598655000108</v>
      </c>
      <c r="AB3" s="147">
        <f>AI3+AG3+AE3+AC3</f>
        <v>1755.2354742899936</v>
      </c>
      <c r="AC3" s="3">
        <v>429.10014042000097</v>
      </c>
      <c r="AD3" s="3">
        <f>AI3+AG3+AE3</f>
        <v>1326.1353338699926</v>
      </c>
      <c r="AE3" s="3">
        <v>533.91115460999754</v>
      </c>
      <c r="AF3" s="3">
        <f>AI3+AG3</f>
        <v>792.22417925999503</v>
      </c>
      <c r="AG3" s="3">
        <v>406.68389675999629</v>
      </c>
      <c r="AH3" s="3">
        <f>AI3</f>
        <v>385.5402824999988</v>
      </c>
      <c r="AI3" s="148">
        <v>385.5402824999988</v>
      </c>
      <c r="AJ3" s="24">
        <v>1746.126896019998</v>
      </c>
      <c r="AK3" s="17">
        <v>442.09984087999936</v>
      </c>
      <c r="AL3" s="20"/>
      <c r="AM3" s="20"/>
      <c r="AN3" s="20"/>
      <c r="AO3" s="20"/>
      <c r="AP3" s="20"/>
      <c r="AQ3" s="20"/>
      <c r="AR3" s="20"/>
      <c r="AS3" s="20"/>
      <c r="AT3" s="20"/>
      <c r="AU3" s="20"/>
      <c r="AV3" s="20"/>
      <c r="AW3" s="20"/>
      <c r="AX3" s="20"/>
      <c r="AY3" s="20"/>
      <c r="AZ3" s="20"/>
      <c r="BA3" s="20"/>
      <c r="BB3" s="20"/>
      <c r="BC3" s="20"/>
      <c r="BD3" s="20"/>
      <c r="BE3" s="20"/>
      <c r="BF3" s="20"/>
      <c r="BG3" s="20"/>
    </row>
    <row r="4" spans="1:59" x14ac:dyDescent="0.25">
      <c r="A4" s="134" t="s">
        <v>170</v>
      </c>
      <c r="B4" s="241">
        <f>C4</f>
        <v>24.58</v>
      </c>
      <c r="C4" s="242">
        <v>24.58</v>
      </c>
      <c r="D4" s="43">
        <f>G4+E4+I4+K4</f>
        <v>40</v>
      </c>
      <c r="E4" s="43">
        <v>15</v>
      </c>
      <c r="F4" s="43">
        <f>I4+G4+K4</f>
        <v>25</v>
      </c>
      <c r="G4" s="43">
        <v>12</v>
      </c>
      <c r="H4" s="43">
        <f>K4+I4</f>
        <v>13</v>
      </c>
      <c r="I4" s="43">
        <v>9</v>
      </c>
      <c r="J4" s="241">
        <f>K4</f>
        <v>4</v>
      </c>
      <c r="K4" s="242">
        <v>4</v>
      </c>
      <c r="L4" s="149">
        <v>4.764621</v>
      </c>
      <c r="M4" s="1">
        <v>1.1309969999999998</v>
      </c>
      <c r="N4" s="4">
        <v>3.6336240000000002</v>
      </c>
      <c r="O4" s="4">
        <f>N4-P4</f>
        <v>1.2030830000000003</v>
      </c>
      <c r="P4" s="43">
        <v>2.4305409999999998</v>
      </c>
      <c r="Q4" s="43">
        <f>P4-R4</f>
        <v>1.2923659999999999</v>
      </c>
      <c r="R4" s="43">
        <f>S4</f>
        <v>1.1381749999999999</v>
      </c>
      <c r="S4" s="150">
        <v>1.1381749999999999</v>
      </c>
      <c r="T4" s="4">
        <f>AA4+Y4+W4+U4</f>
        <v>2.0754739999999998</v>
      </c>
      <c r="U4" s="4">
        <v>2.0754739999999998</v>
      </c>
      <c r="V4" s="4">
        <f>AA4+Y4+W4</f>
        <v>0</v>
      </c>
      <c r="W4" s="4">
        <v>0</v>
      </c>
      <c r="X4" s="4">
        <f>AA4+Y4</f>
        <v>0</v>
      </c>
      <c r="Y4" s="4">
        <v>0</v>
      </c>
      <c r="Z4" s="4">
        <v>0</v>
      </c>
      <c r="AA4" s="4">
        <v>0</v>
      </c>
      <c r="AB4" s="154">
        <v>0</v>
      </c>
      <c r="AC4" s="4">
        <v>0</v>
      </c>
      <c r="AD4" s="4">
        <v>0</v>
      </c>
      <c r="AE4" s="4">
        <v>0</v>
      </c>
      <c r="AF4" s="4">
        <v>0</v>
      </c>
      <c r="AG4" s="4">
        <v>0</v>
      </c>
      <c r="AH4" s="4">
        <v>0</v>
      </c>
      <c r="AI4" s="155">
        <v>0</v>
      </c>
      <c r="AJ4" s="25">
        <v>0</v>
      </c>
      <c r="AK4" s="4">
        <v>0</v>
      </c>
      <c r="AL4" s="20"/>
      <c r="AM4" s="20"/>
      <c r="AN4" s="20"/>
      <c r="AO4" s="20"/>
      <c r="AP4" s="20"/>
      <c r="AQ4" s="20"/>
      <c r="AR4" s="20"/>
      <c r="AS4" s="20"/>
      <c r="AT4" s="20"/>
      <c r="AU4" s="20"/>
      <c r="AV4" s="20"/>
      <c r="AW4" s="20"/>
      <c r="AX4" s="20"/>
      <c r="AY4" s="20"/>
      <c r="AZ4" s="20"/>
      <c r="BA4" s="20"/>
      <c r="BB4" s="20"/>
      <c r="BC4" s="20"/>
      <c r="BD4" s="20"/>
      <c r="BE4" s="20"/>
      <c r="BF4" s="20"/>
      <c r="BG4" s="20"/>
    </row>
    <row r="5" spans="1:59" x14ac:dyDescent="0.25">
      <c r="A5" s="102" t="s">
        <v>184</v>
      </c>
      <c r="B5" s="44">
        <f t="shared" ref="B5:C5" si="0">B3-B4</f>
        <v>196.40300000000002</v>
      </c>
      <c r="C5" s="152">
        <f t="shared" si="0"/>
        <v>196.40300000000002</v>
      </c>
      <c r="D5" s="127">
        <f t="shared" ref="D5:E5" si="1">D3-D4</f>
        <v>3084</v>
      </c>
      <c r="E5" s="127">
        <f t="shared" si="1"/>
        <v>470</v>
      </c>
      <c r="F5" s="44">
        <f t="shared" ref="F5:G5" si="2">F3-F4</f>
        <v>2614</v>
      </c>
      <c r="G5" s="3">
        <f t="shared" si="2"/>
        <v>581</v>
      </c>
      <c r="H5" s="44">
        <f t="shared" ref="H5:I5" si="3">H3-H4</f>
        <v>2033</v>
      </c>
      <c r="I5" s="44">
        <f t="shared" si="3"/>
        <v>891</v>
      </c>
      <c r="J5" s="44">
        <f t="shared" ref="J5:K5" si="4">J3-J4</f>
        <v>1142</v>
      </c>
      <c r="K5" s="152">
        <f t="shared" si="4"/>
        <v>1142</v>
      </c>
      <c r="L5" s="151">
        <f t="shared" ref="L5:AK5" si="5">L3-L4</f>
        <v>2291.1477119700053</v>
      </c>
      <c r="M5" s="127">
        <f t="shared" si="5"/>
        <v>526.27869186001453</v>
      </c>
      <c r="N5" s="3">
        <f t="shared" si="5"/>
        <v>1764.8690201099905</v>
      </c>
      <c r="O5" s="3">
        <f t="shared" si="5"/>
        <v>632.72246323999127</v>
      </c>
      <c r="P5" s="44">
        <f t="shared" si="5"/>
        <v>1132.1465568699994</v>
      </c>
      <c r="Q5" s="44">
        <f t="shared" si="5"/>
        <v>615.67259896999963</v>
      </c>
      <c r="R5" s="44">
        <f t="shared" si="5"/>
        <v>516.4739578999995</v>
      </c>
      <c r="S5" s="152">
        <f t="shared" si="5"/>
        <v>516.4739578999995</v>
      </c>
      <c r="T5" s="3">
        <f t="shared" si="5"/>
        <v>2083.4514606600005</v>
      </c>
      <c r="U5" s="3">
        <f t="shared" si="5"/>
        <v>555.9658471099998</v>
      </c>
      <c r="V5" s="3">
        <f t="shared" si="5"/>
        <v>1527.4856135500008</v>
      </c>
      <c r="W5" s="3">
        <f t="shared" si="5"/>
        <v>610.52643794000062</v>
      </c>
      <c r="X5" s="3">
        <f t="shared" si="5"/>
        <v>916.95917561000033</v>
      </c>
      <c r="Y5" s="3">
        <f t="shared" si="5"/>
        <v>513.96318905999931</v>
      </c>
      <c r="Z5" s="3">
        <f t="shared" si="5"/>
        <v>402.99598655000108</v>
      </c>
      <c r="AA5" s="3">
        <f t="shared" si="5"/>
        <v>402.99598655000108</v>
      </c>
      <c r="AB5" s="147">
        <f t="shared" si="5"/>
        <v>1755.2354742899936</v>
      </c>
      <c r="AC5" s="3">
        <f t="shared" si="5"/>
        <v>429.10014042000097</v>
      </c>
      <c r="AD5" s="3">
        <f t="shared" si="5"/>
        <v>1326.1353338699926</v>
      </c>
      <c r="AE5" s="3">
        <f t="shared" si="5"/>
        <v>533.91115460999754</v>
      </c>
      <c r="AF5" s="3">
        <f t="shared" si="5"/>
        <v>792.22417925999503</v>
      </c>
      <c r="AG5" s="3">
        <f t="shared" si="5"/>
        <v>406.68389675999629</v>
      </c>
      <c r="AH5" s="3">
        <f t="shared" si="5"/>
        <v>385.5402824999988</v>
      </c>
      <c r="AI5" s="148">
        <f t="shared" si="5"/>
        <v>385.5402824999988</v>
      </c>
      <c r="AJ5" s="3">
        <f t="shared" si="5"/>
        <v>1746.126896019998</v>
      </c>
      <c r="AK5" s="3">
        <f t="shared" si="5"/>
        <v>442.09984087999936</v>
      </c>
      <c r="AL5" s="20"/>
      <c r="AM5" s="20"/>
      <c r="AN5" s="20"/>
      <c r="AO5" s="20"/>
      <c r="AP5" s="20"/>
      <c r="AQ5" s="20"/>
      <c r="AR5" s="20"/>
      <c r="AS5" s="20"/>
      <c r="AT5" s="20"/>
      <c r="AU5" s="20"/>
      <c r="AV5" s="20"/>
      <c r="AW5" s="20"/>
      <c r="AX5" s="20"/>
      <c r="AY5" s="20"/>
      <c r="AZ5" s="20"/>
      <c r="BA5" s="20"/>
      <c r="BB5" s="20"/>
      <c r="BC5" s="20"/>
      <c r="BD5" s="20"/>
      <c r="BE5" s="20"/>
      <c r="BF5" s="20"/>
      <c r="BG5" s="20"/>
    </row>
    <row r="6" spans="1:59" x14ac:dyDescent="0.25">
      <c r="A6" s="16"/>
      <c r="B6" s="22"/>
      <c r="C6" s="188"/>
      <c r="D6" s="16"/>
      <c r="E6" s="16"/>
      <c r="F6" s="6"/>
      <c r="G6" s="22"/>
      <c r="H6" s="6"/>
      <c r="I6" s="6"/>
      <c r="J6" s="22"/>
      <c r="K6" s="22"/>
      <c r="L6" s="145"/>
      <c r="M6" s="22"/>
      <c r="N6" s="6"/>
      <c r="O6" s="6"/>
      <c r="P6" s="6"/>
      <c r="Q6" s="6"/>
      <c r="R6" s="6"/>
      <c r="S6" s="153"/>
      <c r="T6" s="3"/>
      <c r="U6" s="3"/>
      <c r="V6" s="6"/>
      <c r="W6" s="6"/>
      <c r="X6" s="6"/>
      <c r="Y6" s="6"/>
      <c r="Z6" s="6"/>
      <c r="AA6" s="6"/>
      <c r="AB6" s="189"/>
      <c r="AC6" s="6"/>
      <c r="AD6" s="6"/>
      <c r="AE6" s="6"/>
      <c r="AF6" s="6"/>
      <c r="AG6" s="6"/>
      <c r="AH6" s="6"/>
      <c r="AI6" s="153"/>
      <c r="AJ6" s="10"/>
      <c r="AK6" s="10"/>
      <c r="AL6" s="20"/>
      <c r="AM6" s="20"/>
      <c r="AN6" s="20"/>
      <c r="AO6" s="20"/>
      <c r="AP6" s="20"/>
      <c r="AQ6" s="20"/>
      <c r="AR6" s="20"/>
      <c r="AS6" s="20"/>
      <c r="AT6" s="20"/>
      <c r="AU6" s="20"/>
      <c r="AV6" s="20"/>
      <c r="AW6" s="20"/>
      <c r="AX6" s="20"/>
      <c r="AY6" s="20"/>
      <c r="AZ6" s="20"/>
      <c r="BA6" s="20"/>
      <c r="BB6" s="20"/>
      <c r="BC6" s="20"/>
      <c r="BD6" s="20"/>
      <c r="BE6" s="20"/>
      <c r="BF6" s="20"/>
      <c r="BG6" s="20"/>
    </row>
    <row r="7" spans="1:59" x14ac:dyDescent="0.25">
      <c r="A7" s="102" t="s">
        <v>183</v>
      </c>
      <c r="B7" s="3">
        <f>C7</f>
        <v>25008</v>
      </c>
      <c r="C7" s="3">
        <v>25008</v>
      </c>
      <c r="D7" s="3">
        <f>E7</f>
        <v>24834</v>
      </c>
      <c r="E7" s="3">
        <v>24834</v>
      </c>
      <c r="F7" s="3">
        <f>G7</f>
        <v>23645</v>
      </c>
      <c r="G7" s="3">
        <v>23645</v>
      </c>
      <c r="H7" s="3">
        <f>I7</f>
        <v>23094</v>
      </c>
      <c r="I7" s="3">
        <v>23094</v>
      </c>
      <c r="J7" s="3">
        <f>K7</f>
        <v>23114</v>
      </c>
      <c r="K7" s="3">
        <v>23114</v>
      </c>
      <c r="L7" s="147">
        <f>M7</f>
        <v>21584.663038989998</v>
      </c>
      <c r="M7" s="3">
        <v>21584.663038989998</v>
      </c>
      <c r="N7" s="3">
        <f>O7</f>
        <v>21008.049352730101</v>
      </c>
      <c r="O7" s="3">
        <v>21008.049352730101</v>
      </c>
      <c r="P7" s="3">
        <f>Q7</f>
        <v>19907.898292170099</v>
      </c>
      <c r="Q7" s="3">
        <v>19907.898292170099</v>
      </c>
      <c r="R7" s="3">
        <f>S7</f>
        <v>20400.052938220098</v>
      </c>
      <c r="S7" s="148">
        <v>20400.052938220098</v>
      </c>
      <c r="T7" s="3">
        <f>U7</f>
        <v>19888.9809127796</v>
      </c>
      <c r="U7" s="3">
        <v>19888.9809127796</v>
      </c>
      <c r="V7" s="3">
        <f>W7</f>
        <v>19333.9652694096</v>
      </c>
      <c r="W7" s="3">
        <v>19333.9652694096</v>
      </c>
      <c r="X7" s="3">
        <f>Y7</f>
        <v>18733.655773489601</v>
      </c>
      <c r="Y7" s="3">
        <v>18733.655773489601</v>
      </c>
      <c r="Z7" s="3">
        <f>AA7</f>
        <v>18631.941692049601</v>
      </c>
      <c r="AA7" s="3">
        <v>18631.941692049601</v>
      </c>
      <c r="AB7" s="147">
        <f>AC7</f>
        <v>18287.898768130101</v>
      </c>
      <c r="AC7" s="3">
        <v>18287.898768130101</v>
      </c>
      <c r="AD7" s="3">
        <f>AE7</f>
        <v>17730.358860910099</v>
      </c>
      <c r="AE7" s="3">
        <v>17730.358860910099</v>
      </c>
      <c r="AF7" s="3">
        <f>AG7</f>
        <v>17168.421196490101</v>
      </c>
      <c r="AG7" s="3">
        <v>17168.421196490101</v>
      </c>
      <c r="AH7" s="3">
        <f>AI7</f>
        <v>17294.746859500101</v>
      </c>
      <c r="AI7" s="148">
        <v>17294.746859500101</v>
      </c>
      <c r="AJ7" s="3">
        <f>AK7</f>
        <v>16913.8154222997</v>
      </c>
      <c r="AK7" s="3">
        <v>16913.8154222997</v>
      </c>
      <c r="AL7" s="20"/>
      <c r="AM7" s="20"/>
      <c r="AN7" s="20"/>
      <c r="AO7" s="20"/>
      <c r="AP7" s="20"/>
      <c r="AQ7" s="20"/>
      <c r="AR7" s="20"/>
      <c r="AS7" s="20"/>
      <c r="AT7" s="20"/>
      <c r="AU7" s="20"/>
      <c r="AV7" s="20"/>
      <c r="AW7" s="20"/>
      <c r="AX7" s="20"/>
      <c r="AY7" s="20"/>
      <c r="AZ7" s="20"/>
      <c r="BA7" s="20"/>
      <c r="BB7" s="20"/>
      <c r="BC7" s="20"/>
      <c r="BD7" s="20"/>
      <c r="BE7" s="20"/>
      <c r="BF7" s="20"/>
      <c r="BG7" s="20"/>
    </row>
    <row r="8" spans="1:59" s="20" customFormat="1" x14ac:dyDescent="0.25">
      <c r="A8" s="134" t="s">
        <v>171</v>
      </c>
      <c r="B8" s="4">
        <f>C8</f>
        <v>1850</v>
      </c>
      <c r="C8" s="4">
        <v>1850</v>
      </c>
      <c r="D8" s="4">
        <f>E8</f>
        <v>1850</v>
      </c>
      <c r="E8" s="4">
        <v>1850</v>
      </c>
      <c r="F8" s="4">
        <f>G8</f>
        <v>1250</v>
      </c>
      <c r="G8" s="4">
        <v>1250</v>
      </c>
      <c r="H8" s="4">
        <f>I8</f>
        <v>1250</v>
      </c>
      <c r="I8" s="4">
        <v>1250</v>
      </c>
      <c r="J8" s="4">
        <f>K8</f>
        <v>1000</v>
      </c>
      <c r="K8" s="4">
        <v>1000</v>
      </c>
      <c r="L8" s="154">
        <f>M8</f>
        <v>550</v>
      </c>
      <c r="M8" s="4">
        <v>550</v>
      </c>
      <c r="N8" s="4">
        <f>O8</f>
        <v>550</v>
      </c>
      <c r="O8" s="4">
        <v>550</v>
      </c>
      <c r="P8" s="4">
        <f>Q8</f>
        <v>150</v>
      </c>
      <c r="Q8" s="4">
        <v>150</v>
      </c>
      <c r="R8" s="4">
        <f>S8</f>
        <v>150</v>
      </c>
      <c r="S8" s="155">
        <v>150</v>
      </c>
      <c r="T8" s="4">
        <f>U8</f>
        <v>150</v>
      </c>
      <c r="U8" s="4">
        <v>150</v>
      </c>
      <c r="V8" s="4">
        <f>W8</f>
        <v>150</v>
      </c>
      <c r="W8" s="4">
        <v>150</v>
      </c>
      <c r="X8" s="4">
        <f>Y8</f>
        <v>150</v>
      </c>
      <c r="Y8" s="4">
        <v>150</v>
      </c>
      <c r="Z8" s="4">
        <f>AA8</f>
        <v>0</v>
      </c>
      <c r="AA8" s="4">
        <v>0</v>
      </c>
      <c r="AB8" s="154">
        <f>AC8</f>
        <v>0</v>
      </c>
      <c r="AC8" s="4">
        <v>0</v>
      </c>
      <c r="AD8" s="4">
        <f>AE8</f>
        <v>0</v>
      </c>
      <c r="AE8" s="4">
        <v>0</v>
      </c>
      <c r="AF8" s="4">
        <f>AG8</f>
        <v>0</v>
      </c>
      <c r="AG8" s="4">
        <v>0</v>
      </c>
      <c r="AH8" s="4">
        <f>AI8</f>
        <v>0</v>
      </c>
      <c r="AI8" s="155">
        <v>0</v>
      </c>
      <c r="AJ8" s="4">
        <f>AK8</f>
        <v>0</v>
      </c>
      <c r="AK8" s="4">
        <v>0</v>
      </c>
    </row>
    <row r="9" spans="1:59" x14ac:dyDescent="0.25">
      <c r="A9" s="102" t="s">
        <v>185</v>
      </c>
      <c r="B9" s="3">
        <f t="shared" ref="B9:C9" si="6">B7-B8</f>
        <v>23158</v>
      </c>
      <c r="C9" s="148">
        <f t="shared" si="6"/>
        <v>23158</v>
      </c>
      <c r="D9" s="3">
        <f t="shared" ref="D9:E9" si="7">D7-D8</f>
        <v>22984</v>
      </c>
      <c r="E9" s="3">
        <f t="shared" si="7"/>
        <v>22984</v>
      </c>
      <c r="F9" s="3">
        <f t="shared" ref="F9:G9" si="8">F7-F8</f>
        <v>22395</v>
      </c>
      <c r="G9" s="3">
        <f t="shared" si="8"/>
        <v>22395</v>
      </c>
      <c r="H9" s="3">
        <f t="shared" ref="H9:I9" si="9">H7-H8</f>
        <v>21844</v>
      </c>
      <c r="I9" s="3">
        <f t="shared" si="9"/>
        <v>21844</v>
      </c>
      <c r="J9" s="3">
        <f t="shared" ref="J9:K9" si="10">J7-J8</f>
        <v>22114</v>
      </c>
      <c r="K9" s="148">
        <f t="shared" si="10"/>
        <v>22114</v>
      </c>
      <c r="L9" s="147">
        <f t="shared" ref="L9:AK9" si="11">L7-L8</f>
        <v>21034.663038989998</v>
      </c>
      <c r="M9" s="3">
        <f t="shared" si="11"/>
        <v>21034.663038989998</v>
      </c>
      <c r="N9" s="3">
        <f t="shared" si="11"/>
        <v>20458.049352730101</v>
      </c>
      <c r="O9" s="3">
        <f t="shared" si="11"/>
        <v>20458.049352730101</v>
      </c>
      <c r="P9" s="3">
        <f t="shared" si="11"/>
        <v>19757.898292170099</v>
      </c>
      <c r="Q9" s="3">
        <f t="shared" si="11"/>
        <v>19757.898292170099</v>
      </c>
      <c r="R9" s="3">
        <f t="shared" si="11"/>
        <v>20250.052938220098</v>
      </c>
      <c r="S9" s="148">
        <f t="shared" si="11"/>
        <v>20250.052938220098</v>
      </c>
      <c r="T9" s="3">
        <f t="shared" si="11"/>
        <v>19738.9809127796</v>
      </c>
      <c r="U9" s="3">
        <f t="shared" si="11"/>
        <v>19738.9809127796</v>
      </c>
      <c r="V9" s="3">
        <f t="shared" si="11"/>
        <v>19183.9652694096</v>
      </c>
      <c r="W9" s="3">
        <f t="shared" si="11"/>
        <v>19183.9652694096</v>
      </c>
      <c r="X9" s="3">
        <f t="shared" si="11"/>
        <v>18583.655773489601</v>
      </c>
      <c r="Y9" s="3">
        <f t="shared" si="11"/>
        <v>18583.655773489601</v>
      </c>
      <c r="Z9" s="3">
        <f t="shared" si="11"/>
        <v>18631.941692049601</v>
      </c>
      <c r="AA9" s="3">
        <f t="shared" si="11"/>
        <v>18631.941692049601</v>
      </c>
      <c r="AB9" s="147">
        <f t="shared" si="11"/>
        <v>18287.898768130101</v>
      </c>
      <c r="AC9" s="3">
        <f t="shared" si="11"/>
        <v>18287.898768130101</v>
      </c>
      <c r="AD9" s="3">
        <f t="shared" si="11"/>
        <v>17730.358860910099</v>
      </c>
      <c r="AE9" s="3">
        <f t="shared" si="11"/>
        <v>17730.358860910099</v>
      </c>
      <c r="AF9" s="3">
        <f t="shared" si="11"/>
        <v>17168.421196490101</v>
      </c>
      <c r="AG9" s="3">
        <f t="shared" si="11"/>
        <v>17168.421196490101</v>
      </c>
      <c r="AH9" s="3">
        <f t="shared" si="11"/>
        <v>17294.746859500101</v>
      </c>
      <c r="AI9" s="148">
        <f t="shared" si="11"/>
        <v>17294.746859500101</v>
      </c>
      <c r="AJ9" s="3">
        <f t="shared" si="11"/>
        <v>16913.8154222997</v>
      </c>
      <c r="AK9" s="3">
        <f t="shared" si="11"/>
        <v>16913.8154222997</v>
      </c>
      <c r="AL9" s="20"/>
      <c r="AM9" s="20"/>
      <c r="AN9" s="20"/>
      <c r="AO9" s="20"/>
      <c r="AP9" s="20"/>
      <c r="AQ9" s="20"/>
      <c r="AR9" s="20"/>
      <c r="AS9" s="20"/>
      <c r="AT9" s="20"/>
      <c r="AU9" s="20"/>
      <c r="AV9" s="20"/>
      <c r="AW9" s="20"/>
      <c r="AX9" s="20"/>
      <c r="AY9" s="20"/>
      <c r="AZ9" s="20"/>
      <c r="BA9" s="20"/>
      <c r="BB9" s="20"/>
      <c r="BC9" s="20"/>
      <c r="BD9" s="20"/>
      <c r="BE9" s="20"/>
      <c r="BF9" s="20"/>
      <c r="BG9" s="20"/>
    </row>
    <row r="10" spans="1:59" x14ac:dyDescent="0.25">
      <c r="A10" s="136"/>
      <c r="B10" s="13"/>
      <c r="C10" s="146"/>
      <c r="D10" s="136"/>
      <c r="E10" s="136"/>
      <c r="F10" s="6"/>
      <c r="G10" s="13"/>
      <c r="H10" s="6"/>
      <c r="I10" s="6"/>
      <c r="J10" s="13"/>
      <c r="K10" s="13"/>
      <c r="L10" s="156"/>
      <c r="M10" s="13"/>
      <c r="N10" s="6"/>
      <c r="O10" s="6"/>
      <c r="P10" s="6"/>
      <c r="Q10" s="6"/>
      <c r="R10" s="6"/>
      <c r="S10" s="153"/>
      <c r="T10" s="3"/>
      <c r="U10" s="3"/>
      <c r="V10" s="6"/>
      <c r="W10" s="6"/>
      <c r="X10" s="6"/>
      <c r="Y10" s="6"/>
      <c r="Z10" s="6"/>
      <c r="AA10" s="6"/>
      <c r="AB10" s="189"/>
      <c r="AC10" s="6"/>
      <c r="AD10" s="6"/>
      <c r="AE10" s="6"/>
      <c r="AF10" s="6"/>
      <c r="AG10" s="6"/>
      <c r="AH10" s="6"/>
      <c r="AI10" s="153"/>
      <c r="AJ10" s="10"/>
      <c r="AK10" s="10"/>
      <c r="AL10" s="20"/>
      <c r="AM10" s="20"/>
      <c r="AN10" s="20"/>
      <c r="AO10" s="20"/>
      <c r="AP10" s="20"/>
      <c r="AQ10" s="20"/>
      <c r="AR10" s="20"/>
      <c r="AS10" s="20"/>
      <c r="AT10" s="20"/>
      <c r="AU10" s="20"/>
      <c r="AV10" s="20"/>
      <c r="AW10" s="20"/>
      <c r="AX10" s="20"/>
      <c r="AY10" s="20"/>
      <c r="AZ10" s="20"/>
      <c r="BA10" s="20"/>
      <c r="BB10" s="20"/>
      <c r="BC10" s="20"/>
      <c r="BD10" s="20"/>
      <c r="BE10" s="20"/>
      <c r="BF10" s="20"/>
      <c r="BG10" s="20"/>
    </row>
    <row r="11" spans="1:59" s="20" customFormat="1" x14ac:dyDescent="0.25">
      <c r="A11" s="102" t="s">
        <v>187</v>
      </c>
      <c r="B11" s="3">
        <f>(B9+D9)/2</f>
        <v>23071</v>
      </c>
      <c r="C11" s="148">
        <f>(C9+D9)/2</f>
        <v>23071</v>
      </c>
      <c r="D11" s="3">
        <f>(D9+F9+H9+J9+L9)/5</f>
        <v>22074.332607797998</v>
      </c>
      <c r="E11" s="3">
        <f>(E9+G9)/2</f>
        <v>22689.5</v>
      </c>
      <c r="F11" s="3">
        <f>(F9+H9+J9+L9)/4</f>
        <v>21846.915759747499</v>
      </c>
      <c r="G11" s="3">
        <f>(I9+K9+G9)/3</f>
        <v>22117.666666666668</v>
      </c>
      <c r="H11" s="3">
        <f>(H9+J9+L9)/3</f>
        <v>21664.221012996666</v>
      </c>
      <c r="I11" s="3">
        <v>21979</v>
      </c>
      <c r="J11" s="3">
        <f>(J9+L9)/2</f>
        <v>21574.331519494997</v>
      </c>
      <c r="K11" s="148">
        <f>(K9+L9)/2</f>
        <v>21574.331519494997</v>
      </c>
      <c r="L11" s="147">
        <f>(L9+N9+P9+R9+T9)/5</f>
        <v>20247.928906977981</v>
      </c>
      <c r="M11" s="3">
        <f>(M9+N9)/2</f>
        <v>20746.356195860048</v>
      </c>
      <c r="N11" s="3">
        <f>(N9+P9+R9+T9)/4</f>
        <v>20051.245373974973</v>
      </c>
      <c r="O11" s="3">
        <f>(O9+P9)/2</f>
        <v>20107.973822450098</v>
      </c>
      <c r="P11" s="3">
        <f>(P9+R9+T9)/3</f>
        <v>19915.644047723268</v>
      </c>
      <c r="Q11" s="3">
        <f>(Q9+R9)/2</f>
        <v>20003.975615195101</v>
      </c>
      <c r="R11" s="3">
        <f>(R9+T9)/2</f>
        <v>19994.516925499847</v>
      </c>
      <c r="S11" s="148">
        <f>(S9+T9)/2</f>
        <v>19994.516925499847</v>
      </c>
      <c r="T11" s="3">
        <f>(T9+V9+X9+Z9+AB9)/5</f>
        <v>18885.288483171702</v>
      </c>
      <c r="U11" s="3">
        <f>(U9+V9)/2</f>
        <v>19461.473091094602</v>
      </c>
      <c r="V11" s="3">
        <f>(V9+X9+Z9+AB9)/4</f>
        <v>18671.865375769725</v>
      </c>
      <c r="W11" s="3">
        <f>(W9+X9)/2</f>
        <v>18883.810521449603</v>
      </c>
      <c r="X11" s="3">
        <f>(X9+Z9+AB9)/3</f>
        <v>18501.165411223101</v>
      </c>
      <c r="Y11" s="3">
        <f>(Y9+Z9)/2</f>
        <v>18607.798732769603</v>
      </c>
      <c r="Z11" s="3">
        <f>(Z9+AB9)/2</f>
        <v>18459.920230089851</v>
      </c>
      <c r="AA11" s="3">
        <f>(AA9+AB9)/2</f>
        <v>18459.920230089851</v>
      </c>
      <c r="AB11" s="147">
        <f>(AB9+AD9+AF9+AH9+AJ9)/5</f>
        <v>17479.048221466019</v>
      </c>
      <c r="AC11" s="3">
        <f>(AC9+AD9)/2</f>
        <v>18009.1288145201</v>
      </c>
      <c r="AD11" s="3">
        <f>(AD9+AF9+AH9+AJ9)/4</f>
        <v>17276.835584799999</v>
      </c>
      <c r="AE11" s="3">
        <f>(AE9+AF9)/2</f>
        <v>17449.390028700102</v>
      </c>
      <c r="AF11" s="3">
        <f>(AF9+AH9+AJ9)/3</f>
        <v>17125.661159429965</v>
      </c>
      <c r="AG11" s="3">
        <f>(AG9+AH9)/2</f>
        <v>17231.584027995101</v>
      </c>
      <c r="AH11" s="3">
        <f>(AH9+AJ9)/2</f>
        <v>17104.2811408999</v>
      </c>
      <c r="AI11" s="148">
        <f>(AI9+AJ9)/2</f>
        <v>17104.2811408999</v>
      </c>
      <c r="AJ11" s="17">
        <v>16125.913327</v>
      </c>
      <c r="AK11" s="17">
        <v>16642.354039999998</v>
      </c>
    </row>
    <row r="12" spans="1:59" x14ac:dyDescent="0.25">
      <c r="A12" s="136"/>
      <c r="B12" s="13"/>
      <c r="C12" s="146"/>
      <c r="D12" s="136"/>
      <c r="E12" s="136"/>
      <c r="F12" s="6"/>
      <c r="G12" s="13"/>
      <c r="H12" s="6"/>
      <c r="I12" s="6"/>
      <c r="J12" s="13"/>
      <c r="K12" s="13"/>
      <c r="L12" s="156"/>
      <c r="M12" s="13"/>
      <c r="N12" s="6"/>
      <c r="O12" s="6"/>
      <c r="P12" s="6"/>
      <c r="Q12" s="6"/>
      <c r="R12" s="6"/>
      <c r="S12" s="153"/>
      <c r="T12" s="3"/>
      <c r="U12" s="3"/>
      <c r="V12" s="6"/>
      <c r="W12" s="6"/>
      <c r="X12" s="6"/>
      <c r="Y12" s="6"/>
      <c r="Z12" s="6"/>
      <c r="AA12" s="6"/>
      <c r="AB12" s="189"/>
      <c r="AC12" s="6"/>
      <c r="AD12" s="6"/>
      <c r="AE12" s="6"/>
      <c r="AF12" s="6"/>
      <c r="AG12" s="6"/>
      <c r="AH12" s="6"/>
      <c r="AI12" s="153"/>
      <c r="AJ12" s="10"/>
      <c r="AK12" s="10"/>
      <c r="AL12" s="20"/>
      <c r="AM12" s="20"/>
      <c r="AN12" s="20"/>
      <c r="AO12" s="20"/>
      <c r="AP12" s="20"/>
      <c r="AQ12" s="20"/>
      <c r="AR12" s="20"/>
      <c r="AS12" s="20"/>
      <c r="AT12" s="20"/>
      <c r="AU12" s="20"/>
      <c r="AV12" s="20"/>
      <c r="AW12" s="20"/>
      <c r="AX12" s="20"/>
      <c r="AY12" s="20"/>
      <c r="AZ12" s="20"/>
      <c r="BA12" s="20"/>
      <c r="BB12" s="20"/>
      <c r="BC12" s="20"/>
      <c r="BD12" s="20"/>
      <c r="BE12" s="20"/>
      <c r="BF12" s="20"/>
      <c r="BG12" s="20"/>
    </row>
    <row r="13" spans="1:59" s="20" customFormat="1" x14ac:dyDescent="0.25">
      <c r="A13" s="102" t="s">
        <v>252</v>
      </c>
      <c r="B13" s="3">
        <f>B5*4</f>
        <v>785.61200000000008</v>
      </c>
      <c r="C13" s="148">
        <f>C5*4</f>
        <v>785.61200000000008</v>
      </c>
      <c r="D13" s="3">
        <f>D5</f>
        <v>3084</v>
      </c>
      <c r="E13" s="3">
        <f>E5*4</f>
        <v>1880</v>
      </c>
      <c r="F13" s="3">
        <f>F5/3*4</f>
        <v>3485.3333333333335</v>
      </c>
      <c r="G13" s="3">
        <f>G5*4</f>
        <v>2324</v>
      </c>
      <c r="H13" s="3">
        <f>H5/2*4</f>
        <v>4066</v>
      </c>
      <c r="I13" s="3">
        <f>I5*4</f>
        <v>3564</v>
      </c>
      <c r="J13" s="3">
        <f>J5*4</f>
        <v>4568</v>
      </c>
      <c r="K13" s="148">
        <f>K5*4</f>
        <v>4568</v>
      </c>
      <c r="L13" s="147">
        <f>L5</f>
        <v>2291.1477119700053</v>
      </c>
      <c r="M13" s="3">
        <f>M5*4</f>
        <v>2105.1147674400581</v>
      </c>
      <c r="N13" s="3">
        <f>N5/3*4</f>
        <v>2353.1586934799875</v>
      </c>
      <c r="O13" s="3">
        <f>O5*4</f>
        <v>2530.8898529599651</v>
      </c>
      <c r="P13" s="3">
        <f>P5/2*4</f>
        <v>2264.2931137399987</v>
      </c>
      <c r="Q13" s="3">
        <f>Q5*4</f>
        <v>2462.6903958799985</v>
      </c>
      <c r="R13" s="3">
        <f>R5*4</f>
        <v>2065.895831599998</v>
      </c>
      <c r="S13" s="148">
        <f>S5*4</f>
        <v>2065.895831599998</v>
      </c>
      <c r="T13" s="3">
        <f>T5</f>
        <v>2083.4514606600005</v>
      </c>
      <c r="U13" s="3">
        <f>U5*4</f>
        <v>2223.8633884399992</v>
      </c>
      <c r="V13" s="3">
        <f>V5/3*4</f>
        <v>2036.6474847333345</v>
      </c>
      <c r="W13" s="3">
        <f>W5*4</f>
        <v>2442.1057517600025</v>
      </c>
      <c r="X13" s="3">
        <f>X5/2*4</f>
        <v>1833.9183512200007</v>
      </c>
      <c r="Y13" s="3">
        <f>Y5*4</f>
        <v>2055.8527562399972</v>
      </c>
      <c r="Z13" s="3">
        <f>Z5*4</f>
        <v>1611.9839462000043</v>
      </c>
      <c r="AA13" s="3">
        <f>AA5*4</f>
        <v>1611.9839462000043</v>
      </c>
      <c r="AB13" s="147">
        <f>AB5</f>
        <v>1755.2354742899936</v>
      </c>
      <c r="AC13" s="3">
        <f>AC5*4</f>
        <v>1716.4005616800039</v>
      </c>
      <c r="AD13" s="3">
        <f>AD5/3*4</f>
        <v>1768.1804451599901</v>
      </c>
      <c r="AE13" s="3">
        <f>AE5*4</f>
        <v>2135.6446184399902</v>
      </c>
      <c r="AF13" s="3">
        <f>AF5/2*4</f>
        <v>1584.4483585199901</v>
      </c>
      <c r="AG13" s="3">
        <f>AG5*4</f>
        <v>1626.7355870399851</v>
      </c>
      <c r="AH13" s="3">
        <f>AH5*4</f>
        <v>1542.1611299999952</v>
      </c>
      <c r="AI13" s="148">
        <f>AI5*4</f>
        <v>1542.1611299999952</v>
      </c>
      <c r="AJ13" s="3">
        <f>AJ5</f>
        <v>1746.126896019998</v>
      </c>
      <c r="AK13" s="3">
        <f>AK5*4</f>
        <v>1768.3993635199975</v>
      </c>
    </row>
    <row r="14" spans="1:59" x14ac:dyDescent="0.25">
      <c r="A14" s="134" t="s">
        <v>187</v>
      </c>
      <c r="B14" s="4">
        <f t="shared" ref="B14:AK14" si="12">B11</f>
        <v>23071</v>
      </c>
      <c r="C14" s="155">
        <f t="shared" si="12"/>
        <v>23071</v>
      </c>
      <c r="D14" s="4">
        <f t="shared" si="12"/>
        <v>22074.332607797998</v>
      </c>
      <c r="E14" s="4">
        <f t="shared" si="12"/>
        <v>22689.5</v>
      </c>
      <c r="F14" s="43">
        <f t="shared" si="12"/>
        <v>21846.915759747499</v>
      </c>
      <c r="G14" s="43">
        <f t="shared" si="12"/>
        <v>22117.666666666668</v>
      </c>
      <c r="H14" s="43">
        <f t="shared" si="12"/>
        <v>21664.221012996666</v>
      </c>
      <c r="I14" s="43">
        <f t="shared" si="12"/>
        <v>21979</v>
      </c>
      <c r="J14" s="4">
        <f t="shared" si="12"/>
        <v>21574.331519494997</v>
      </c>
      <c r="K14" s="155">
        <f t="shared" si="12"/>
        <v>21574.331519494997</v>
      </c>
      <c r="L14" s="154">
        <f t="shared" si="12"/>
        <v>20247.928906977981</v>
      </c>
      <c r="M14" s="4">
        <f t="shared" si="12"/>
        <v>20746.356195860048</v>
      </c>
      <c r="N14" s="43">
        <f t="shared" si="12"/>
        <v>20051.245373974973</v>
      </c>
      <c r="O14" s="43">
        <f t="shared" si="12"/>
        <v>20107.973822450098</v>
      </c>
      <c r="P14" s="43">
        <f t="shared" si="12"/>
        <v>19915.644047723268</v>
      </c>
      <c r="Q14" s="43">
        <f t="shared" si="12"/>
        <v>20003.975615195101</v>
      </c>
      <c r="R14" s="4">
        <f t="shared" si="12"/>
        <v>19994.516925499847</v>
      </c>
      <c r="S14" s="155">
        <f t="shared" si="12"/>
        <v>19994.516925499847</v>
      </c>
      <c r="T14" s="4">
        <f t="shared" si="12"/>
        <v>18885.288483171702</v>
      </c>
      <c r="U14" s="4">
        <f t="shared" si="12"/>
        <v>19461.473091094602</v>
      </c>
      <c r="V14" s="4">
        <f t="shared" si="12"/>
        <v>18671.865375769725</v>
      </c>
      <c r="W14" s="4">
        <f t="shared" si="12"/>
        <v>18883.810521449603</v>
      </c>
      <c r="X14" s="4">
        <f t="shared" si="12"/>
        <v>18501.165411223101</v>
      </c>
      <c r="Y14" s="4">
        <f t="shared" si="12"/>
        <v>18607.798732769603</v>
      </c>
      <c r="Z14" s="4">
        <f t="shared" si="12"/>
        <v>18459.920230089851</v>
      </c>
      <c r="AA14" s="4">
        <f t="shared" si="12"/>
        <v>18459.920230089851</v>
      </c>
      <c r="AB14" s="154">
        <f t="shared" si="12"/>
        <v>17479.048221466019</v>
      </c>
      <c r="AC14" s="4">
        <f t="shared" si="12"/>
        <v>18009.1288145201</v>
      </c>
      <c r="AD14" s="4">
        <f t="shared" si="12"/>
        <v>17276.835584799999</v>
      </c>
      <c r="AE14" s="4">
        <f t="shared" si="12"/>
        <v>17449.390028700102</v>
      </c>
      <c r="AF14" s="4">
        <f t="shared" si="12"/>
        <v>17125.661159429965</v>
      </c>
      <c r="AG14" s="4">
        <f t="shared" si="12"/>
        <v>17231.584027995101</v>
      </c>
      <c r="AH14" s="4">
        <f t="shared" si="12"/>
        <v>17104.2811408999</v>
      </c>
      <c r="AI14" s="155">
        <f t="shared" si="12"/>
        <v>17104.2811408999</v>
      </c>
      <c r="AJ14" s="4">
        <f t="shared" si="12"/>
        <v>16125.913327</v>
      </c>
      <c r="AK14" s="4">
        <f t="shared" si="12"/>
        <v>16642.354039999998</v>
      </c>
      <c r="AL14" s="20"/>
      <c r="AM14" s="20"/>
      <c r="AN14" s="20"/>
      <c r="AO14" s="20"/>
      <c r="AP14" s="20"/>
      <c r="AQ14" s="20"/>
      <c r="AR14" s="20"/>
      <c r="AS14" s="20"/>
      <c r="AT14" s="20"/>
      <c r="AU14" s="20"/>
      <c r="AV14" s="20"/>
      <c r="AW14" s="20"/>
      <c r="AX14" s="20"/>
      <c r="AY14" s="20"/>
      <c r="AZ14" s="20"/>
      <c r="BA14" s="20"/>
      <c r="BB14" s="20"/>
      <c r="BC14" s="20"/>
      <c r="BD14" s="20"/>
      <c r="BE14" s="20"/>
      <c r="BF14" s="20"/>
      <c r="BG14" s="20"/>
    </row>
    <row r="15" spans="1:59" ht="15.75" thickBot="1" x14ac:dyDescent="0.3">
      <c r="A15" s="56" t="s">
        <v>118</v>
      </c>
      <c r="B15" s="52">
        <f t="shared" ref="B15:C15" si="13">B13/B14</f>
        <v>3.4051926661176374E-2</v>
      </c>
      <c r="C15" s="158">
        <f t="shared" si="13"/>
        <v>3.4051926661176374E-2</v>
      </c>
      <c r="D15" s="52">
        <f t="shared" ref="D15:E15" si="14">D13/D14</f>
        <v>0.13970977310138669</v>
      </c>
      <c r="E15" s="52">
        <f t="shared" si="14"/>
        <v>8.2857709513210961E-2</v>
      </c>
      <c r="F15" s="51">
        <f t="shared" ref="F15:G15" si="15">F13/F14</f>
        <v>0.15953434213148704</v>
      </c>
      <c r="G15" s="51">
        <f t="shared" si="15"/>
        <v>0.10507437493406477</v>
      </c>
      <c r="H15" s="51">
        <f t="shared" ref="H15:I15" si="16">H13/H14</f>
        <v>0.1876827233972895</v>
      </c>
      <c r="I15" s="51">
        <f t="shared" si="16"/>
        <v>0.16215478411210701</v>
      </c>
      <c r="J15" s="52">
        <f t="shared" ref="J15:K15" si="17">J13/J14</f>
        <v>0.21173309568698637</v>
      </c>
      <c r="K15" s="158">
        <f t="shared" si="17"/>
        <v>0.21173309568698637</v>
      </c>
      <c r="L15" s="157">
        <f t="shared" ref="L15:T15" si="18">L13/L14</f>
        <v>0.11315466991690266</v>
      </c>
      <c r="M15" s="52">
        <f t="shared" si="18"/>
        <v>0.10146913258243082</v>
      </c>
      <c r="N15" s="51">
        <f t="shared" si="18"/>
        <v>0.11735723390698778</v>
      </c>
      <c r="O15" s="51">
        <f t="shared" si="18"/>
        <v>0.12586498646294655</v>
      </c>
      <c r="P15" s="51">
        <f t="shared" si="18"/>
        <v>0.11369419479049435</v>
      </c>
      <c r="Q15" s="51">
        <f t="shared" si="18"/>
        <v>0.12311004788514784</v>
      </c>
      <c r="R15" s="52">
        <f t="shared" si="18"/>
        <v>0.10332311799767836</v>
      </c>
      <c r="S15" s="158">
        <f t="shared" si="18"/>
        <v>0.10332311799767836</v>
      </c>
      <c r="T15" s="52">
        <f t="shared" si="18"/>
        <v>0.11032139977721399</v>
      </c>
      <c r="U15" s="52">
        <f t="shared" ref="U15:AJ15" si="19">U13/U14</f>
        <v>0.11427004410357916</v>
      </c>
      <c r="V15" s="52">
        <f t="shared" si="19"/>
        <v>0.10907573741273165</v>
      </c>
      <c r="W15" s="52">
        <f t="shared" si="19"/>
        <v>0.12932272059106298</v>
      </c>
      <c r="X15" s="52">
        <f t="shared" si="19"/>
        <v>9.9124477321170079E-2</v>
      </c>
      <c r="Y15" s="52">
        <f t="shared" si="19"/>
        <v>0.11048339385891466</v>
      </c>
      <c r="Z15" s="52">
        <f t="shared" si="19"/>
        <v>8.7323451353405884E-2</v>
      </c>
      <c r="AA15" s="52">
        <f t="shared" si="19"/>
        <v>8.7323451353405884E-2</v>
      </c>
      <c r="AB15" s="157">
        <f t="shared" si="19"/>
        <v>0.10041939652837555</v>
      </c>
      <c r="AC15" s="52">
        <f t="shared" si="19"/>
        <v>9.5307251081247921E-2</v>
      </c>
      <c r="AD15" s="52">
        <f t="shared" si="19"/>
        <v>0.10234399907791095</v>
      </c>
      <c r="AE15" s="52">
        <f t="shared" si="19"/>
        <v>0.12239078930136596</v>
      </c>
      <c r="AF15" s="52">
        <f t="shared" si="19"/>
        <v>9.2518959926258942E-2</v>
      </c>
      <c r="AG15" s="52">
        <f t="shared" si="19"/>
        <v>9.4404297619831545E-2</v>
      </c>
      <c r="AH15" s="52">
        <f t="shared" si="19"/>
        <v>9.0162288452589015E-2</v>
      </c>
      <c r="AI15" s="158">
        <f t="shared" si="19"/>
        <v>9.0162288452589015E-2</v>
      </c>
      <c r="AJ15" s="52">
        <f t="shared" si="19"/>
        <v>0.10828080621619218</v>
      </c>
      <c r="AK15" s="52">
        <f>AK13/AK14</f>
        <v>0.10625896788817489</v>
      </c>
      <c r="AL15" s="94"/>
      <c r="AM15" s="20"/>
      <c r="AN15" s="20"/>
      <c r="AO15" s="20"/>
      <c r="AP15" s="20"/>
      <c r="AQ15" s="20"/>
      <c r="AR15" s="20"/>
      <c r="AS15" s="20"/>
      <c r="AT15" s="20"/>
      <c r="AU15" s="20"/>
      <c r="AV15" s="20"/>
      <c r="AW15" s="20"/>
      <c r="AX15" s="20"/>
      <c r="AY15" s="20"/>
      <c r="AZ15" s="20"/>
      <c r="BA15" s="20"/>
      <c r="BB15" s="20"/>
      <c r="BC15" s="20"/>
      <c r="BD15" s="20"/>
      <c r="BE15" s="20"/>
      <c r="BF15" s="20"/>
      <c r="BG15" s="20"/>
    </row>
    <row r="16" spans="1:59" s="16" customFormat="1" x14ac:dyDescent="0.25">
      <c r="A16" s="81"/>
      <c r="B16" s="246"/>
      <c r="C16" s="249"/>
      <c r="D16" s="81"/>
      <c r="E16" s="81"/>
      <c r="F16" s="248"/>
      <c r="G16" s="81"/>
      <c r="H16" s="248"/>
      <c r="I16" s="248"/>
      <c r="J16" s="246"/>
      <c r="K16" s="246"/>
      <c r="L16" s="247"/>
      <c r="M16" s="246"/>
      <c r="N16" s="248"/>
      <c r="O16" s="248"/>
      <c r="P16" s="248"/>
      <c r="Q16" s="248"/>
      <c r="R16" s="246"/>
      <c r="S16" s="249"/>
      <c r="T16" s="246"/>
      <c r="U16" s="246"/>
      <c r="V16" s="246"/>
      <c r="W16" s="246"/>
      <c r="X16" s="246"/>
      <c r="Y16" s="246"/>
      <c r="Z16" s="246"/>
      <c r="AA16" s="246"/>
      <c r="AB16" s="247"/>
      <c r="AC16" s="246"/>
      <c r="AD16" s="246"/>
      <c r="AE16" s="246"/>
      <c r="AF16" s="246"/>
      <c r="AG16" s="246"/>
      <c r="AH16" s="246"/>
      <c r="AI16" s="249"/>
      <c r="AJ16" s="246"/>
      <c r="AK16" s="246"/>
      <c r="AL16" s="250"/>
      <c r="AM16" s="23"/>
      <c r="AN16" s="23"/>
      <c r="AO16" s="23"/>
      <c r="AP16" s="23"/>
      <c r="AQ16" s="23"/>
      <c r="AR16" s="23"/>
      <c r="AS16" s="23"/>
      <c r="AT16" s="23"/>
      <c r="AU16" s="23"/>
      <c r="AV16" s="23"/>
      <c r="AW16" s="23"/>
      <c r="AX16" s="23"/>
      <c r="AY16" s="23"/>
      <c r="AZ16" s="23"/>
      <c r="BA16" s="23"/>
      <c r="BB16" s="23"/>
      <c r="BC16" s="23"/>
      <c r="BD16" s="23"/>
      <c r="BE16" s="23"/>
      <c r="BF16" s="23"/>
      <c r="BG16" s="23"/>
    </row>
    <row r="17" spans="1:59" x14ac:dyDescent="0.25">
      <c r="A17" s="130" t="s">
        <v>173</v>
      </c>
      <c r="B17" s="119">
        <f>C17</f>
        <v>592</v>
      </c>
      <c r="C17" s="3">
        <v>592</v>
      </c>
      <c r="D17" s="119">
        <f>K17+I17+G17+E17</f>
        <v>2478</v>
      </c>
      <c r="E17" s="45">
        <v>678</v>
      </c>
      <c r="F17" s="3">
        <f>G17+I17+K17</f>
        <v>1800</v>
      </c>
      <c r="G17" s="45">
        <v>615</v>
      </c>
      <c r="H17" s="3">
        <f>I17+K17</f>
        <v>1185</v>
      </c>
      <c r="I17" s="3">
        <v>602</v>
      </c>
      <c r="J17" s="119">
        <f>K17</f>
        <v>583</v>
      </c>
      <c r="K17" s="3">
        <v>583</v>
      </c>
      <c r="L17" s="161">
        <f>S17+Q17+O17+M17</f>
        <v>2229.4154961199997</v>
      </c>
      <c r="M17" s="3">
        <v>575.99125096</v>
      </c>
      <c r="N17" s="3">
        <f>S17+Q17+O17</f>
        <v>1653.4242451599998</v>
      </c>
      <c r="O17" s="3">
        <v>542.60172895999995</v>
      </c>
      <c r="P17" s="3">
        <f>Q17+S17</f>
        <v>1110.8225161999999</v>
      </c>
      <c r="Q17" s="3">
        <v>571.92680112999994</v>
      </c>
      <c r="R17" s="3">
        <f>S17</f>
        <v>538.89571507000005</v>
      </c>
      <c r="S17" s="148">
        <v>538.89571507000005</v>
      </c>
      <c r="T17" s="3">
        <f>AA17+Y17+W17+U17</f>
        <v>2166.7143709199991</v>
      </c>
      <c r="U17" s="3">
        <v>569.35506624999903</v>
      </c>
      <c r="V17" s="3">
        <f>AA17+Y17+W17</f>
        <v>1597.3593046700003</v>
      </c>
      <c r="W17" s="3">
        <v>530.28978420999999</v>
      </c>
      <c r="X17" s="3">
        <f>AA17+Y17</f>
        <v>1067.0695204600001</v>
      </c>
      <c r="Y17" s="3">
        <v>547.69052364000004</v>
      </c>
      <c r="Z17" s="3">
        <f>AA17</f>
        <v>519.37899682</v>
      </c>
      <c r="AA17" s="3">
        <v>519.37899682</v>
      </c>
      <c r="AB17" s="147">
        <f>AI17+AG17+AE17+AC17</f>
        <v>2032.0734393100001</v>
      </c>
      <c r="AC17" s="3">
        <v>539.92450143999997</v>
      </c>
      <c r="AD17" s="3">
        <f>AI17+AG17+AE17</f>
        <v>1492.1489378700001</v>
      </c>
      <c r="AE17" s="3">
        <v>486.04647907999998</v>
      </c>
      <c r="AF17" s="3">
        <f>AI17+AG17</f>
        <v>1006.1024587900001</v>
      </c>
      <c r="AG17" s="3">
        <v>514.41458866000005</v>
      </c>
      <c r="AH17" s="3">
        <f>AI17</f>
        <v>491.68787013000002</v>
      </c>
      <c r="AI17" s="148">
        <v>491.68787013000002</v>
      </c>
      <c r="AJ17" s="3">
        <v>1863.3048342300001</v>
      </c>
      <c r="AK17" s="3">
        <v>369.09697324000001</v>
      </c>
      <c r="AL17" s="20"/>
      <c r="AM17" s="20"/>
      <c r="AN17" s="20"/>
      <c r="AO17" s="20"/>
      <c r="AP17" s="20"/>
      <c r="AQ17" s="20"/>
      <c r="AR17" s="20"/>
      <c r="AS17" s="20"/>
      <c r="AT17" s="20"/>
      <c r="AU17" s="20"/>
      <c r="AV17" s="20"/>
      <c r="AW17" s="20"/>
      <c r="AX17" s="20"/>
      <c r="AY17" s="20"/>
      <c r="AZ17" s="20"/>
      <c r="BA17" s="20"/>
      <c r="BB17" s="20"/>
      <c r="BC17" s="20"/>
      <c r="BD17" s="20"/>
      <c r="BE17" s="20"/>
      <c r="BF17" s="20"/>
      <c r="BG17" s="20"/>
    </row>
    <row r="18" spans="1:59" x14ac:dyDescent="0.25">
      <c r="A18" s="137" t="s">
        <v>174</v>
      </c>
      <c r="B18" s="120">
        <f>C18</f>
        <v>1399</v>
      </c>
      <c r="C18" s="4">
        <v>1399</v>
      </c>
      <c r="D18" s="120">
        <f>K18+I18+G18+E18</f>
        <v>6530</v>
      </c>
      <c r="E18" s="4">
        <v>1443</v>
      </c>
      <c r="F18" s="4">
        <f>G18+I18+K18</f>
        <v>5087</v>
      </c>
      <c r="G18" s="4">
        <v>1440</v>
      </c>
      <c r="H18" s="4">
        <f>I18+K18</f>
        <v>3647</v>
      </c>
      <c r="I18" s="4">
        <v>1692</v>
      </c>
      <c r="J18" s="120">
        <f>K18</f>
        <v>1955</v>
      </c>
      <c r="K18" s="4">
        <v>1955</v>
      </c>
      <c r="L18" s="162">
        <f>S18+Q18+O18+M18</f>
        <v>5445.0939397799593</v>
      </c>
      <c r="M18" s="4">
        <v>1344.04428511997</v>
      </c>
      <c r="N18" s="4">
        <f>S18+Q18+O18</f>
        <v>4101.0496546599898</v>
      </c>
      <c r="O18" s="4">
        <v>1395.36743137999</v>
      </c>
      <c r="P18" s="4">
        <f>Q18+S18</f>
        <v>2705.6822232799996</v>
      </c>
      <c r="Q18" s="4">
        <v>1424.6105378499999</v>
      </c>
      <c r="R18" s="4">
        <f>S18</f>
        <v>1281.0716854299999</v>
      </c>
      <c r="S18" s="155">
        <v>1281.0716854299999</v>
      </c>
      <c r="T18" s="4">
        <f>AA18+Y18+W18+U18</f>
        <v>5319.8942357599999</v>
      </c>
      <c r="U18" s="4">
        <v>1388.9683926</v>
      </c>
      <c r="V18" s="4">
        <f>AA18+Y18+W18</f>
        <v>3930.9258431600001</v>
      </c>
      <c r="W18" s="4">
        <v>1405.59626551</v>
      </c>
      <c r="X18" s="4">
        <f>AA18+Y18</f>
        <v>2525.3295776499999</v>
      </c>
      <c r="Y18" s="4">
        <v>1326.04926705</v>
      </c>
      <c r="Z18" s="4">
        <f>AA18</f>
        <v>1199.2803105999999</v>
      </c>
      <c r="AA18" s="4">
        <v>1199.2803105999999</v>
      </c>
      <c r="AB18" s="154">
        <f>AI18+AG18+AE18+AC18</f>
        <v>4968.30846028</v>
      </c>
      <c r="AC18" s="4">
        <v>1227.1373231699999</v>
      </c>
      <c r="AD18" s="4">
        <f>AI18+AG18+AE18</f>
        <v>3741.17113711</v>
      </c>
      <c r="AE18" s="4">
        <v>1307.0565301199999</v>
      </c>
      <c r="AF18" s="4">
        <f>AI18+AG18</f>
        <v>2434.1146069900001</v>
      </c>
      <c r="AG18" s="4">
        <v>1305.5889273800001</v>
      </c>
      <c r="AH18" s="4">
        <f>AI18</f>
        <v>1128.52567961</v>
      </c>
      <c r="AI18" s="155">
        <v>1128.52567961</v>
      </c>
      <c r="AJ18" s="4">
        <v>4428.8498778200001</v>
      </c>
      <c r="AK18" s="4">
        <v>1037.2490272800001</v>
      </c>
      <c r="AL18" s="20"/>
      <c r="AM18" s="20"/>
      <c r="AN18" s="20"/>
      <c r="AO18" s="20"/>
      <c r="AP18" s="20"/>
      <c r="AQ18" s="20"/>
      <c r="AR18" s="20"/>
      <c r="AS18" s="20"/>
      <c r="AT18" s="20"/>
      <c r="AU18" s="20"/>
      <c r="AV18" s="20"/>
      <c r="AW18" s="20"/>
      <c r="AX18" s="20"/>
      <c r="AY18" s="20"/>
      <c r="AZ18" s="20"/>
      <c r="BA18" s="20"/>
      <c r="BB18" s="20"/>
      <c r="BC18" s="20"/>
      <c r="BD18" s="20"/>
      <c r="BE18" s="20"/>
      <c r="BF18" s="20"/>
      <c r="BG18" s="20"/>
    </row>
    <row r="19" spans="1:59" s="28" customFormat="1" ht="15.75" thickBot="1" x14ac:dyDescent="0.3">
      <c r="A19" s="56" t="s">
        <v>186</v>
      </c>
      <c r="B19" s="61">
        <f>B17/B18</f>
        <v>0.42315939957112225</v>
      </c>
      <c r="C19" s="164">
        <f t="shared" ref="C19" si="20">C17/C18</f>
        <v>0.42315939957112225</v>
      </c>
      <c r="D19" s="121">
        <f>D17/D18</f>
        <v>0.37947932618683</v>
      </c>
      <c r="E19" s="121">
        <f t="shared" ref="E19" si="21">E17/E18</f>
        <v>0.46985446985446988</v>
      </c>
      <c r="F19" s="61">
        <f>F17/F18</f>
        <v>0.3538431295459013</v>
      </c>
      <c r="G19" s="61">
        <f t="shared" ref="G19" si="22">G17/G18</f>
        <v>0.42708333333333331</v>
      </c>
      <c r="H19" s="61">
        <f>H17/H18</f>
        <v>0.32492459555799286</v>
      </c>
      <c r="I19" s="61">
        <f t="shared" ref="I19" si="23">I17/I18</f>
        <v>0.35579196217494091</v>
      </c>
      <c r="J19" s="61">
        <f>J17/J18</f>
        <v>0.29820971867007673</v>
      </c>
      <c r="K19" s="164">
        <f t="shared" ref="K19" si="24">K17/K18</f>
        <v>0.29820971867007673</v>
      </c>
      <c r="L19" s="163">
        <f>L17/L18</f>
        <v>0.40943563522984733</v>
      </c>
      <c r="M19" s="121">
        <f t="shared" ref="M19:AK19" si="25">M17/M18</f>
        <v>0.4285507980182266</v>
      </c>
      <c r="N19" s="61">
        <f>N17/N18</f>
        <v>0.40317098898844766</v>
      </c>
      <c r="O19" s="61">
        <f t="shared" si="25"/>
        <v>0.38885939055018498</v>
      </c>
      <c r="P19" s="61">
        <f>P17/P18</f>
        <v>0.41055172948336499</v>
      </c>
      <c r="Q19" s="61">
        <f t="shared" si="25"/>
        <v>0.40146186338979561</v>
      </c>
      <c r="R19" s="61">
        <f>R17/R18</f>
        <v>0.42066007796364357</v>
      </c>
      <c r="S19" s="164">
        <f t="shared" si="25"/>
        <v>0.42066007796364357</v>
      </c>
      <c r="T19" s="61">
        <f t="shared" si="25"/>
        <v>0.40728523442354908</v>
      </c>
      <c r="U19" s="61">
        <f t="shared" si="25"/>
        <v>0.40991218323134576</v>
      </c>
      <c r="V19" s="61">
        <f t="shared" si="25"/>
        <v>0.40635701827076748</v>
      </c>
      <c r="W19" s="61">
        <f t="shared" si="25"/>
        <v>0.37727034228964185</v>
      </c>
      <c r="X19" s="61">
        <f t="shared" si="25"/>
        <v>0.42254663704251416</v>
      </c>
      <c r="Y19" s="61">
        <f t="shared" si="25"/>
        <v>0.41302426482118693</v>
      </c>
      <c r="Z19" s="61">
        <f t="shared" si="25"/>
        <v>0.43307556392729796</v>
      </c>
      <c r="AA19" s="61">
        <f t="shared" si="25"/>
        <v>0.43307556392729796</v>
      </c>
      <c r="AB19" s="186">
        <f t="shared" si="25"/>
        <v>0.40900710081826885</v>
      </c>
      <c r="AC19" s="61">
        <f t="shared" si="25"/>
        <v>0.43998702610172519</v>
      </c>
      <c r="AD19" s="61">
        <f t="shared" si="25"/>
        <v>0.39884541048359079</v>
      </c>
      <c r="AE19" s="61">
        <f t="shared" si="25"/>
        <v>0.37186339525450857</v>
      </c>
      <c r="AF19" s="61">
        <f t="shared" si="25"/>
        <v>0.41333405415702079</v>
      </c>
      <c r="AG19" s="61">
        <f t="shared" si="25"/>
        <v>0.39400961349473546</v>
      </c>
      <c r="AH19" s="61">
        <f t="shared" si="25"/>
        <v>0.43569045792552924</v>
      </c>
      <c r="AI19" s="164">
        <f t="shared" si="25"/>
        <v>0.43569045792552924</v>
      </c>
      <c r="AJ19" s="61">
        <f t="shared" si="25"/>
        <v>0.42071979986532515</v>
      </c>
      <c r="AK19" s="61">
        <f t="shared" si="25"/>
        <v>0.35584219751730284</v>
      </c>
      <c r="AL19" s="55"/>
      <c r="AM19" s="55"/>
      <c r="AN19" s="55"/>
      <c r="AO19" s="55"/>
      <c r="AP19" s="55"/>
      <c r="AQ19" s="55"/>
      <c r="AR19" s="55"/>
      <c r="AS19" s="55"/>
      <c r="AT19" s="55"/>
      <c r="AU19" s="55"/>
      <c r="AV19" s="55"/>
      <c r="AW19" s="55"/>
      <c r="AX19" s="55"/>
      <c r="AY19" s="55"/>
      <c r="AZ19" s="55"/>
      <c r="BA19" s="55"/>
      <c r="BB19" s="55"/>
      <c r="BC19" s="55"/>
      <c r="BD19" s="55"/>
      <c r="BE19" s="55"/>
      <c r="BF19" s="55"/>
      <c r="BG19" s="55"/>
    </row>
    <row r="20" spans="1:59" x14ac:dyDescent="0.25">
      <c r="A20" s="16"/>
      <c r="B20" s="20"/>
      <c r="C20" s="188"/>
      <c r="D20" s="16"/>
      <c r="E20" s="16"/>
      <c r="F20" s="159"/>
      <c r="H20" s="159"/>
      <c r="I20" s="159"/>
      <c r="J20" s="20"/>
      <c r="K20" s="20"/>
      <c r="L20" s="145"/>
      <c r="M20" s="22"/>
      <c r="N20" s="159"/>
      <c r="O20" s="159"/>
      <c r="P20" s="159"/>
      <c r="Q20" s="159"/>
      <c r="R20" s="159"/>
      <c r="S20" s="160"/>
      <c r="T20" s="8"/>
      <c r="U20" s="8"/>
      <c r="V20" s="8"/>
      <c r="W20" s="8"/>
      <c r="X20" s="8"/>
      <c r="Y20" s="8"/>
      <c r="Z20" s="8"/>
      <c r="AA20" s="8"/>
      <c r="AB20" s="228"/>
      <c r="AC20" s="159"/>
      <c r="AD20" s="159"/>
      <c r="AE20" s="159"/>
      <c r="AF20" s="159"/>
      <c r="AG20" s="159"/>
      <c r="AH20" s="159"/>
      <c r="AI20" s="160"/>
      <c r="AJ20" s="8"/>
      <c r="AL20" s="20"/>
      <c r="AM20" s="20"/>
      <c r="AN20" s="20"/>
      <c r="AO20" s="20"/>
      <c r="AP20" s="20"/>
      <c r="AQ20" s="20"/>
      <c r="AR20" s="20"/>
      <c r="AS20" s="20"/>
      <c r="AT20" s="20"/>
      <c r="AU20" s="20"/>
      <c r="AV20" s="20"/>
      <c r="AW20" s="20"/>
      <c r="AX20" s="20"/>
      <c r="AY20" s="20"/>
      <c r="AZ20" s="20"/>
      <c r="BA20" s="20"/>
      <c r="BB20" s="20"/>
      <c r="BC20" s="20"/>
      <c r="BD20" s="20"/>
      <c r="BE20" s="20"/>
      <c r="BF20" s="20"/>
      <c r="BG20" s="20"/>
    </row>
    <row r="21" spans="1:59" ht="15" customHeight="1" x14ac:dyDescent="0.25">
      <c r="A21" s="138" t="s">
        <v>172</v>
      </c>
      <c r="B21" s="119">
        <f>C21</f>
        <v>1081</v>
      </c>
      <c r="C21" s="3">
        <v>1081</v>
      </c>
      <c r="D21" s="119">
        <f>K21+I21+G21+E21</f>
        <v>3987</v>
      </c>
      <c r="E21" s="3">
        <v>1062</v>
      </c>
      <c r="F21" s="3">
        <f>G21+I21+K21</f>
        <v>2925</v>
      </c>
      <c r="G21" s="3">
        <v>1019</v>
      </c>
      <c r="H21" s="3">
        <f>I21+K21</f>
        <v>1906</v>
      </c>
      <c r="I21" s="3">
        <v>968</v>
      </c>
      <c r="J21" s="119">
        <f>K21</f>
        <v>938</v>
      </c>
      <c r="K21" s="3">
        <v>938</v>
      </c>
      <c r="L21" s="161">
        <f>S21+Q21+O21+M21</f>
        <v>3439.1798141099853</v>
      </c>
      <c r="M21" s="3">
        <v>925.775245509976</v>
      </c>
      <c r="N21" s="3">
        <f>S21+Q21+O21</f>
        <v>2513.404568600009</v>
      </c>
      <c r="O21" s="3">
        <v>871.06052092000698</v>
      </c>
      <c r="P21" s="3">
        <f>Q21+S21</f>
        <v>1642.3440476800019</v>
      </c>
      <c r="Q21" s="3">
        <v>842.01406414000098</v>
      </c>
      <c r="R21" s="3">
        <f>S21</f>
        <v>800.32998354000097</v>
      </c>
      <c r="S21" s="148">
        <v>800.32998354000097</v>
      </c>
      <c r="T21" s="3">
        <f>AA21+Y21+W21+U21</f>
        <v>3161.6730513899993</v>
      </c>
      <c r="U21" s="3">
        <v>818.47981789000005</v>
      </c>
      <c r="V21" s="3">
        <f>AA21+Y21+W21</f>
        <v>2343.1932334999992</v>
      </c>
      <c r="W21" s="3">
        <v>820.63921234999896</v>
      </c>
      <c r="X21" s="3">
        <f>AA21+Y21</f>
        <v>1522.5540211500002</v>
      </c>
      <c r="Y21" s="3">
        <v>783.80171598000004</v>
      </c>
      <c r="Z21" s="3">
        <f>AA21</f>
        <v>738.75230517</v>
      </c>
      <c r="AA21" s="3">
        <v>738.75230517</v>
      </c>
      <c r="AB21" s="147">
        <f>AI21+AG21+AE21+AC21</f>
        <v>2871.4198878300012</v>
      </c>
      <c r="AC21" s="3">
        <v>733.747940069999</v>
      </c>
      <c r="AD21" s="3">
        <f>AI21+AG21+AE21</f>
        <v>2137.6719477600022</v>
      </c>
      <c r="AE21" s="3">
        <v>728.32672817000105</v>
      </c>
      <c r="AF21" s="3">
        <f>AI21+AG21</f>
        <v>1409.3452195900011</v>
      </c>
      <c r="AG21" s="3">
        <v>711.86745678000204</v>
      </c>
      <c r="AH21" s="3">
        <f>AI21</f>
        <v>697.47776280999904</v>
      </c>
      <c r="AI21" s="148">
        <v>697.47776280999904</v>
      </c>
      <c r="AJ21" s="3">
        <v>2592.8461848699999</v>
      </c>
      <c r="AK21" s="3">
        <v>677.39410882000004</v>
      </c>
      <c r="AL21" s="20"/>
      <c r="AM21" s="20"/>
      <c r="AN21" s="20"/>
      <c r="AO21" s="20"/>
      <c r="AP21" s="20"/>
      <c r="AQ21" s="20"/>
      <c r="AR21" s="20"/>
      <c r="AS21" s="20"/>
      <c r="AT21" s="20"/>
      <c r="AU21" s="20"/>
      <c r="AV21" s="20"/>
      <c r="AW21" s="20"/>
      <c r="AX21" s="20"/>
      <c r="AY21" s="20"/>
      <c r="AZ21" s="20"/>
      <c r="BA21" s="20"/>
      <c r="BB21" s="20"/>
      <c r="BC21" s="20"/>
      <c r="BD21" s="20"/>
      <c r="BE21" s="20"/>
      <c r="BF21" s="20"/>
      <c r="BG21" s="20"/>
    </row>
    <row r="22" spans="1:59" x14ac:dyDescent="0.25">
      <c r="A22" s="138"/>
      <c r="B22" s="20"/>
      <c r="C22" s="188"/>
      <c r="D22" s="13"/>
      <c r="E22" s="62"/>
      <c r="F22" s="13"/>
      <c r="G22" s="62"/>
      <c r="H22" s="13"/>
      <c r="I22" s="13"/>
      <c r="J22" s="20"/>
      <c r="K22" s="20"/>
      <c r="L22" s="145"/>
      <c r="M22" s="22"/>
      <c r="N22" s="13"/>
      <c r="O22" s="13"/>
      <c r="P22" s="13"/>
      <c r="Q22" s="13"/>
      <c r="R22" s="13"/>
      <c r="S22" s="146"/>
      <c r="U22" s="16"/>
      <c r="AB22" s="156"/>
      <c r="AC22" s="13"/>
      <c r="AD22" s="13"/>
      <c r="AE22" s="13"/>
      <c r="AF22" s="13"/>
      <c r="AG22" s="13"/>
      <c r="AH22" s="13"/>
      <c r="AI22" s="146"/>
      <c r="AL22" s="20"/>
      <c r="AM22" s="20"/>
      <c r="AN22" s="20"/>
      <c r="AO22" s="20"/>
      <c r="AP22" s="20"/>
      <c r="AQ22" s="20"/>
      <c r="AR22" s="20"/>
      <c r="AS22" s="20"/>
      <c r="AT22" s="20"/>
      <c r="AU22" s="20"/>
      <c r="AV22" s="20"/>
      <c r="AW22" s="20"/>
      <c r="AX22" s="20"/>
      <c r="AY22" s="20"/>
      <c r="AZ22" s="20"/>
      <c r="BA22" s="20"/>
      <c r="BB22" s="20"/>
      <c r="BC22" s="20"/>
      <c r="BD22" s="20"/>
      <c r="BE22" s="20"/>
      <c r="BF22" s="20"/>
      <c r="BG22" s="20"/>
    </row>
    <row r="23" spans="1:59" x14ac:dyDescent="0.25">
      <c r="A23" s="138" t="s">
        <v>175</v>
      </c>
      <c r="B23" s="3">
        <f>C23</f>
        <v>278639</v>
      </c>
      <c r="C23" s="3">
        <v>278639</v>
      </c>
      <c r="D23" s="3">
        <f>E23</f>
        <v>255895</v>
      </c>
      <c r="E23" s="3">
        <v>255895</v>
      </c>
      <c r="F23" s="3">
        <f>G23</f>
        <v>251604</v>
      </c>
      <c r="G23" s="3">
        <v>251604</v>
      </c>
      <c r="H23" s="3">
        <f>I23</f>
        <v>246462</v>
      </c>
      <c r="I23" s="3">
        <v>246462</v>
      </c>
      <c r="J23" s="3">
        <f>K23</f>
        <v>241926</v>
      </c>
      <c r="K23" s="3">
        <v>241926</v>
      </c>
      <c r="L23" s="147">
        <f>M23</f>
        <v>234061</v>
      </c>
      <c r="M23" s="3">
        <v>234061</v>
      </c>
      <c r="N23" s="3">
        <v>226023</v>
      </c>
      <c r="O23" s="3">
        <f>N23</f>
        <v>226023</v>
      </c>
      <c r="P23" s="3">
        <v>223954</v>
      </c>
      <c r="Q23" s="3">
        <f>P23</f>
        <v>223954</v>
      </c>
      <c r="R23" s="3">
        <v>217370</v>
      </c>
      <c r="S23" s="148">
        <f>R23</f>
        <v>217370</v>
      </c>
      <c r="T23" s="3">
        <v>216618</v>
      </c>
      <c r="U23" s="3">
        <f>T23</f>
        <v>216618</v>
      </c>
      <c r="V23" s="3">
        <v>215309</v>
      </c>
      <c r="W23" s="3">
        <f>V23</f>
        <v>215309</v>
      </c>
      <c r="X23" s="3">
        <v>212879</v>
      </c>
      <c r="Y23" s="3">
        <f>X23</f>
        <v>212879</v>
      </c>
      <c r="Z23" s="3">
        <v>200182</v>
      </c>
      <c r="AA23" s="3">
        <f>Z23</f>
        <v>200182</v>
      </c>
      <c r="AB23" s="147">
        <v>193408</v>
      </c>
      <c r="AC23" s="3">
        <f>AB23</f>
        <v>193408</v>
      </c>
      <c r="AD23" s="3">
        <v>193219</v>
      </c>
      <c r="AE23" s="3">
        <f>AD23</f>
        <v>193219</v>
      </c>
      <c r="AF23" s="3">
        <v>196763</v>
      </c>
      <c r="AG23" s="3">
        <f>AF23</f>
        <v>196763</v>
      </c>
      <c r="AH23" s="3">
        <v>194763</v>
      </c>
      <c r="AI23" s="148">
        <f>AH23</f>
        <v>194763</v>
      </c>
      <c r="AJ23" s="3">
        <v>192049</v>
      </c>
      <c r="AK23" s="3">
        <f>AJ23</f>
        <v>192049</v>
      </c>
      <c r="AL23" s="3"/>
      <c r="AM23" s="3"/>
      <c r="AN23" s="3"/>
      <c r="AO23" s="3"/>
      <c r="AP23" s="20"/>
      <c r="AQ23" s="20"/>
      <c r="AR23" s="20"/>
      <c r="AS23" s="20"/>
      <c r="AT23" s="20"/>
      <c r="AU23" s="20"/>
      <c r="AV23" s="20"/>
      <c r="AW23" s="20"/>
      <c r="AX23" s="20"/>
      <c r="AY23" s="20"/>
      <c r="AZ23" s="20"/>
      <c r="BA23" s="20"/>
      <c r="BB23" s="20"/>
      <c r="BC23" s="20"/>
      <c r="BD23" s="20"/>
      <c r="BE23" s="20"/>
      <c r="BF23" s="20"/>
      <c r="BG23" s="20"/>
    </row>
    <row r="24" spans="1:59" x14ac:dyDescent="0.25">
      <c r="A24" s="138" t="s">
        <v>176</v>
      </c>
      <c r="B24" s="3">
        <f>C24</f>
        <v>264959</v>
      </c>
      <c r="C24" s="3">
        <v>264959</v>
      </c>
      <c r="D24" s="3">
        <v>247923</v>
      </c>
      <c r="E24" s="3">
        <v>256488</v>
      </c>
      <c r="F24" s="3">
        <v>244865</v>
      </c>
      <c r="G24" s="3">
        <v>251291</v>
      </c>
      <c r="H24" s="3">
        <v>241421</v>
      </c>
      <c r="I24" s="3">
        <v>245009</v>
      </c>
      <c r="J24" s="3">
        <f>K24</f>
        <v>237959</v>
      </c>
      <c r="K24" s="3">
        <v>237959</v>
      </c>
      <c r="L24" s="147">
        <v>223838</v>
      </c>
      <c r="M24" s="3">
        <v>231062</v>
      </c>
      <c r="N24" s="3">
        <v>221168</v>
      </c>
      <c r="O24" s="3">
        <v>225472</v>
      </c>
      <c r="P24" s="3">
        <v>219106</v>
      </c>
      <c r="Q24" s="3">
        <v>221838</v>
      </c>
      <c r="R24" s="3">
        <v>215940</v>
      </c>
      <c r="S24" s="148">
        <v>215940</v>
      </c>
      <c r="T24" s="3">
        <v>207562</v>
      </c>
      <c r="U24" s="63">
        <v>217202</v>
      </c>
      <c r="V24" s="3">
        <v>204481</v>
      </c>
      <c r="W24" s="3">
        <v>211111</v>
      </c>
      <c r="X24" s="3">
        <v>201892</v>
      </c>
      <c r="Y24" s="3">
        <v>207389</v>
      </c>
      <c r="Z24" s="3">
        <v>195967</v>
      </c>
      <c r="AA24" s="3">
        <v>195967</v>
      </c>
      <c r="AB24" s="147">
        <v>194264</v>
      </c>
      <c r="AC24" s="3">
        <v>194963</v>
      </c>
      <c r="AD24" s="3">
        <v>193879</v>
      </c>
      <c r="AE24" s="3">
        <v>195489</v>
      </c>
      <c r="AF24" s="3">
        <v>193372</v>
      </c>
      <c r="AG24" s="3">
        <v>192792</v>
      </c>
      <c r="AH24" s="3">
        <f>AI24</f>
        <v>194300</v>
      </c>
      <c r="AI24" s="148">
        <v>194300</v>
      </c>
      <c r="AJ24" s="3">
        <v>182768</v>
      </c>
      <c r="AK24" s="3">
        <v>192315</v>
      </c>
      <c r="AL24" s="3"/>
      <c r="AM24" s="3"/>
      <c r="AN24" s="3"/>
      <c r="AO24" s="3"/>
      <c r="AP24" s="20"/>
      <c r="AQ24" s="20"/>
      <c r="AR24" s="20"/>
      <c r="AS24" s="20"/>
      <c r="AT24" s="20"/>
      <c r="AU24" s="20"/>
      <c r="AV24" s="20"/>
      <c r="AW24" s="20"/>
      <c r="AX24" s="20"/>
      <c r="AY24" s="20"/>
      <c r="AZ24" s="20"/>
      <c r="BA24" s="20"/>
      <c r="BB24" s="20"/>
      <c r="BC24" s="20"/>
      <c r="BD24" s="20"/>
      <c r="BE24" s="20"/>
      <c r="BF24" s="20"/>
      <c r="BG24" s="20"/>
    </row>
    <row r="25" spans="1:59" x14ac:dyDescent="0.25">
      <c r="A25" s="62"/>
      <c r="B25" s="20"/>
      <c r="C25" s="188"/>
      <c r="D25" s="13"/>
      <c r="E25" s="62"/>
      <c r="F25" s="13"/>
      <c r="G25" s="62"/>
      <c r="H25" s="13"/>
      <c r="I25" s="13"/>
      <c r="J25" s="20"/>
      <c r="K25" s="20"/>
      <c r="L25" s="145"/>
      <c r="M25" s="22"/>
      <c r="N25" s="13"/>
      <c r="O25" s="13"/>
      <c r="P25" s="13"/>
      <c r="Q25" s="13"/>
      <c r="R25" s="13"/>
      <c r="S25" s="146"/>
      <c r="U25" s="16"/>
      <c r="AB25" s="156"/>
      <c r="AC25" s="13"/>
      <c r="AD25" s="13"/>
      <c r="AE25" s="13"/>
      <c r="AF25" s="13"/>
      <c r="AG25" s="13"/>
      <c r="AH25" s="13"/>
      <c r="AI25" s="146"/>
      <c r="AL25" s="20"/>
      <c r="AM25" s="20"/>
      <c r="AN25" s="20"/>
      <c r="AO25" s="20"/>
      <c r="AP25" s="20"/>
      <c r="AQ25" s="20"/>
      <c r="AR25" s="20"/>
      <c r="AS25" s="20"/>
      <c r="AT25" s="20"/>
      <c r="AU25" s="20"/>
      <c r="AV25" s="20"/>
      <c r="AW25" s="20"/>
      <c r="AX25" s="20"/>
      <c r="AY25" s="20"/>
      <c r="AZ25" s="20"/>
      <c r="BA25" s="20"/>
      <c r="BB25" s="20"/>
      <c r="BC25" s="20"/>
      <c r="BD25" s="20"/>
      <c r="BE25" s="20"/>
      <c r="BF25" s="20"/>
      <c r="BG25" s="20"/>
    </row>
    <row r="26" spans="1:59" ht="15.75" thickBot="1" x14ac:dyDescent="0.3">
      <c r="A26" s="56" t="s">
        <v>120</v>
      </c>
      <c r="B26" s="67">
        <f>(B21/91*365)/B24</f>
        <v>1.6364339844576411E-2</v>
      </c>
      <c r="C26" s="166">
        <f>(C21/91*365)/C24</f>
        <v>1.6364339844576411E-2</v>
      </c>
      <c r="D26" s="67">
        <f>(D21/365*365)/D24</f>
        <v>1.6081605982502634E-2</v>
      </c>
      <c r="E26" s="67">
        <f>(E21/92*365)/E24</f>
        <v>1.6427160589257164E-2</v>
      </c>
      <c r="F26" s="66">
        <f>(F21/273*365)/F24</f>
        <v>1.5970899416879854E-2</v>
      </c>
      <c r="G26" s="67">
        <f>(G21/92*365)/G24</f>
        <v>1.6088008480727261E-2</v>
      </c>
      <c r="H26" s="66">
        <f>(H21/181*365)/H24</f>
        <v>1.5920699360126064E-2</v>
      </c>
      <c r="I26" s="67">
        <f>(I21/91*365)/I24</f>
        <v>1.5846917307679974E-2</v>
      </c>
      <c r="J26" s="67">
        <f>(J21/90*365)/J24</f>
        <v>1.5986414092810573E-2</v>
      </c>
      <c r="K26" s="166">
        <f>(K21/90*365)/K24</f>
        <v>1.5986414092810573E-2</v>
      </c>
      <c r="L26" s="165">
        <f>(L21/365*365)/L24</f>
        <v>1.5364593206291985E-2</v>
      </c>
      <c r="M26" s="67">
        <f>(M21/92*365)/M24</f>
        <v>1.5895788397991675E-2</v>
      </c>
      <c r="N26" s="66">
        <f>(N21/273*365)/N24</f>
        <v>1.5193937195290779E-2</v>
      </c>
      <c r="O26" s="67">
        <f>(O21/92*365)/O24</f>
        <v>1.53271268106848E-2</v>
      </c>
      <c r="P26" s="66">
        <f>(P21/181*365)/P24</f>
        <v>1.5115557161469784E-2</v>
      </c>
      <c r="Q26" s="67">
        <f>(Q21/91*365)/Q24</f>
        <v>1.5224213878432643E-2</v>
      </c>
      <c r="R26" s="67">
        <f>(R21/90*365)/R24</f>
        <v>1.5030947073369164E-2</v>
      </c>
      <c r="S26" s="166">
        <f>(S21/90*365)/S24</f>
        <v>1.5030947073369164E-2</v>
      </c>
      <c r="T26" s="66">
        <f>(T21/365*365)/T24</f>
        <v>1.5232427185082045E-2</v>
      </c>
      <c r="U26" s="66">
        <f>(U21/92*365)/U24</f>
        <v>1.4950275376290173E-2</v>
      </c>
      <c r="V26" s="66">
        <f>(V21/273*365)/V24</f>
        <v>1.5320938229293193E-2</v>
      </c>
      <c r="W26" s="67">
        <f>(W21/92*365)/W24</f>
        <v>1.5422203841032609E-2</v>
      </c>
      <c r="X26" s="66">
        <f>(X21/181*365)/X24</f>
        <v>1.5207852437481481E-2</v>
      </c>
      <c r="Y26" s="67">
        <f>(Y21/91*365)/Y24</f>
        <v>1.5159049272575257E-2</v>
      </c>
      <c r="Z26" s="67">
        <f>(Z21/90*365)/Z24</f>
        <v>1.5288548660803435E-2</v>
      </c>
      <c r="AA26" s="67">
        <f>(AA21/90*365)/AA24</f>
        <v>1.5288548660803435E-2</v>
      </c>
      <c r="AB26" s="190">
        <f>(AB21/366*366)/AB24</f>
        <v>1.4781019065961791E-2</v>
      </c>
      <c r="AC26" s="66">
        <f>(AC21/92*366)/AC24</f>
        <v>1.4972280474267225E-2</v>
      </c>
      <c r="AD26" s="66">
        <f>(AD21/274*366)/AD24</f>
        <v>1.4727899421656754E-2</v>
      </c>
      <c r="AE26" s="67">
        <f>(AE21/92*366)/AE24</f>
        <v>1.4821671413415477E-2</v>
      </c>
      <c r="AF26" s="66">
        <f>(AF21/182*366)/AF24</f>
        <v>1.4656608760758472E-2</v>
      </c>
      <c r="AG26" s="67">
        <f>(AG21/91*366)/AG24</f>
        <v>1.4850799129271744E-2</v>
      </c>
      <c r="AH26" s="67">
        <f>(AH21/91*366)/AH24</f>
        <v>1.4437674898817374E-2</v>
      </c>
      <c r="AI26" s="166">
        <f>(AI21/91*366)/AI24</f>
        <v>1.4437674898817374E-2</v>
      </c>
      <c r="AJ26" s="66">
        <f>(AJ21/365*365)/AJ24</f>
        <v>1.4186543513470628E-2</v>
      </c>
      <c r="AK26" s="66">
        <f>(AK21/92*365)/AK24</f>
        <v>1.3974403956783992E-2</v>
      </c>
      <c r="AL26" s="20"/>
      <c r="AM26" s="20"/>
      <c r="AN26" s="20"/>
      <c r="AO26" s="20"/>
      <c r="AP26" s="20"/>
      <c r="AQ26" s="20"/>
      <c r="AR26" s="20"/>
      <c r="AS26" s="20"/>
      <c r="AT26" s="20"/>
      <c r="AU26" s="20"/>
      <c r="AV26" s="20"/>
      <c r="AW26" s="20"/>
      <c r="AX26" s="20"/>
      <c r="AY26" s="20"/>
      <c r="AZ26" s="20"/>
      <c r="BA26" s="20"/>
      <c r="BB26" s="20"/>
      <c r="BC26" s="20"/>
      <c r="BD26" s="20"/>
      <c r="BE26" s="20"/>
      <c r="BF26" s="20"/>
      <c r="BG26" s="20"/>
    </row>
    <row r="27" spans="1:59" s="45" customFormat="1" x14ac:dyDescent="0.25">
      <c r="C27" s="183"/>
      <c r="D27" s="168"/>
      <c r="F27" s="168"/>
      <c r="H27" s="168"/>
      <c r="I27" s="168"/>
      <c r="L27" s="167"/>
      <c r="M27" s="78"/>
      <c r="N27" s="168"/>
      <c r="O27" s="168"/>
      <c r="P27" s="168"/>
      <c r="Q27" s="168"/>
      <c r="R27" s="168"/>
      <c r="S27" s="169"/>
      <c r="T27" s="115"/>
      <c r="U27" s="115"/>
      <c r="V27" s="115"/>
      <c r="W27" s="115"/>
      <c r="X27" s="115"/>
      <c r="Y27" s="115"/>
      <c r="Z27" s="115"/>
      <c r="AA27" s="115"/>
      <c r="AB27" s="229"/>
      <c r="AC27" s="168"/>
      <c r="AD27" s="168"/>
      <c r="AE27" s="168"/>
      <c r="AF27" s="168"/>
      <c r="AG27" s="168"/>
      <c r="AH27" s="168"/>
      <c r="AI27" s="169"/>
      <c r="AJ27" s="115"/>
    </row>
    <row r="28" spans="1:59" x14ac:dyDescent="0.25">
      <c r="A28" s="130" t="s">
        <v>205</v>
      </c>
      <c r="B28" s="3">
        <f>C28</f>
        <v>798.98438756000019</v>
      </c>
      <c r="C28" s="3">
        <v>798.98438756000019</v>
      </c>
      <c r="D28" s="3">
        <f>E28+G28+I28+K28</f>
        <v>2895.69324228</v>
      </c>
      <c r="E28" s="3">
        <v>784.86741915000016</v>
      </c>
      <c r="F28" s="3">
        <f>K28+I28+G28</f>
        <v>2110.8258231299997</v>
      </c>
      <c r="G28" s="3">
        <v>748.80045958999972</v>
      </c>
      <c r="H28" s="3">
        <f>K28+I28</f>
        <v>1362.0253635399999</v>
      </c>
      <c r="I28" s="3">
        <v>699.46656106000012</v>
      </c>
      <c r="J28" s="3">
        <f>K28</f>
        <v>662.55880247999983</v>
      </c>
      <c r="K28" s="3">
        <v>662.55880247999983</v>
      </c>
      <c r="L28" s="147">
        <f>M28+O28+Q28+S28</f>
        <v>2307.48231059</v>
      </c>
      <c r="M28" s="3">
        <v>636.91967253999997</v>
      </c>
      <c r="N28" s="3">
        <v>1670.5626380500003</v>
      </c>
      <c r="O28" s="3">
        <v>586.83123940000019</v>
      </c>
      <c r="P28" s="3">
        <v>1083.7313986499998</v>
      </c>
      <c r="Q28" s="3">
        <v>566.59916804</v>
      </c>
      <c r="R28" s="3">
        <v>517.13223060999985</v>
      </c>
      <c r="S28" s="148">
        <v>517.13223060999985</v>
      </c>
      <c r="T28" s="3">
        <v>2060.63209908</v>
      </c>
      <c r="U28" s="3">
        <v>516.66935782999997</v>
      </c>
      <c r="V28" s="3">
        <v>1543.9627412499999</v>
      </c>
      <c r="W28" s="3">
        <v>511.71918703999995</v>
      </c>
      <c r="X28" s="3">
        <v>1032.24355421</v>
      </c>
      <c r="Y28" s="3">
        <v>515.26890645000003</v>
      </c>
      <c r="Z28" s="3">
        <v>516.97464776000004</v>
      </c>
      <c r="AA28" s="3">
        <v>516.97464776000004</v>
      </c>
      <c r="AB28" s="147">
        <v>1950.2966318199999</v>
      </c>
      <c r="AC28" s="3">
        <v>498.15941420000007</v>
      </c>
      <c r="AD28" s="3">
        <v>1452.1372176199998</v>
      </c>
      <c r="AE28" s="3">
        <v>484.57691937000004</v>
      </c>
      <c r="AF28" s="3">
        <v>967.56029824999996</v>
      </c>
      <c r="AG28" s="3">
        <v>483.22658710999997</v>
      </c>
      <c r="AH28" s="3">
        <v>484.33371113999999</v>
      </c>
      <c r="AI28" s="148">
        <v>484.33371113999999</v>
      </c>
      <c r="AJ28" s="3">
        <v>1966.8775335200003</v>
      </c>
      <c r="AK28" s="3">
        <v>481.44639139999998</v>
      </c>
      <c r="AL28" s="20"/>
      <c r="AM28" s="20"/>
      <c r="AN28" s="20"/>
      <c r="AO28" s="20"/>
      <c r="AP28" s="20"/>
      <c r="AQ28" s="20"/>
      <c r="AR28" s="20"/>
      <c r="AS28" s="20"/>
      <c r="AT28" s="20"/>
      <c r="AU28" s="20"/>
      <c r="AV28" s="20"/>
      <c r="AW28" s="20"/>
      <c r="AX28" s="20"/>
      <c r="AY28" s="20"/>
      <c r="AZ28" s="20"/>
      <c r="BA28" s="20"/>
      <c r="BB28" s="20"/>
      <c r="BC28" s="20"/>
      <c r="BD28" s="20"/>
      <c r="BE28" s="20"/>
      <c r="BF28" s="20"/>
      <c r="BG28" s="20"/>
    </row>
    <row r="29" spans="1:59" x14ac:dyDescent="0.25">
      <c r="A29" s="134" t="s">
        <v>197</v>
      </c>
      <c r="B29" s="4">
        <f>C29</f>
        <v>-242.64301694258415</v>
      </c>
      <c r="C29" s="4">
        <v>-242.64301694258415</v>
      </c>
      <c r="D29" s="4">
        <f>E29+G29+I29+K29</f>
        <v>-811.76845925548628</v>
      </c>
      <c r="E29" s="4">
        <v>-245.69008862280256</v>
      </c>
      <c r="F29" s="4">
        <f>K29+I29+G29</f>
        <v>-566.0783706326838</v>
      </c>
      <c r="G29" s="4">
        <v>-213.51956871313649</v>
      </c>
      <c r="H29" s="4">
        <f>K29+I29</f>
        <v>-352.55880191954725</v>
      </c>
      <c r="I29" s="4">
        <v>-187.99244743179995</v>
      </c>
      <c r="J29" s="4">
        <f>K29</f>
        <v>-164.56635448774733</v>
      </c>
      <c r="K29" s="4">
        <v>-164.56635448774733</v>
      </c>
      <c r="L29" s="154">
        <f>M29+O29+Q29+S29</f>
        <v>-499.79080036839741</v>
      </c>
      <c r="M29" s="4">
        <v>-146.53524042067843</v>
      </c>
      <c r="N29" s="4">
        <v>-353.25555994771895</v>
      </c>
      <c r="O29" s="4">
        <v>-127.68742144195529</v>
      </c>
      <c r="P29" s="4">
        <v>-225.56813850576364</v>
      </c>
      <c r="Q29" s="4">
        <v>-126.37471244050357</v>
      </c>
      <c r="R29" s="4">
        <v>-99.193426065260113</v>
      </c>
      <c r="S29" s="155">
        <v>-99.193426065260113</v>
      </c>
      <c r="T29" s="4">
        <v>-408.48391033649932</v>
      </c>
      <c r="U29" s="4">
        <v>-91.677295687046467</v>
      </c>
      <c r="V29" s="4">
        <v>-316.80661464945285</v>
      </c>
      <c r="W29" s="4">
        <v>-95.508093695665934</v>
      </c>
      <c r="X29" s="4">
        <v>-221.29852095378689</v>
      </c>
      <c r="Y29" s="4">
        <v>-105.03578755809167</v>
      </c>
      <c r="Z29" s="4">
        <v>-116.26273339569521</v>
      </c>
      <c r="AA29" s="4">
        <v>-116.26273339569521</v>
      </c>
      <c r="AB29" s="154">
        <v>-415.86562127348577</v>
      </c>
      <c r="AC29" s="4">
        <v>-109.08317915609081</v>
      </c>
      <c r="AD29" s="4">
        <v>-306.78244211739496</v>
      </c>
      <c r="AE29" s="4">
        <v>-100.40572535168327</v>
      </c>
      <c r="AF29" s="4">
        <v>-206.37671676571173</v>
      </c>
      <c r="AG29" s="4">
        <v>-98.041358941836037</v>
      </c>
      <c r="AH29" s="4">
        <v>-108.33535782387567</v>
      </c>
      <c r="AI29" s="155">
        <v>-108.33535782387567</v>
      </c>
      <c r="AJ29" s="4">
        <v>-517.34354500975144</v>
      </c>
      <c r="AK29" s="4">
        <v>-112.30705524800854</v>
      </c>
      <c r="AL29" s="20"/>
      <c r="AM29" s="20"/>
      <c r="AN29" s="20"/>
      <c r="AO29" s="20"/>
      <c r="AP29" s="20"/>
      <c r="AQ29" s="20"/>
      <c r="AR29" s="20"/>
      <c r="AS29" s="20"/>
      <c r="AT29" s="20"/>
      <c r="AU29" s="20"/>
      <c r="AV29" s="20"/>
      <c r="AW29" s="20"/>
      <c r="AX29" s="20"/>
      <c r="AY29" s="20"/>
      <c r="AZ29" s="20"/>
      <c r="BA29" s="20"/>
      <c r="BB29" s="20"/>
      <c r="BC29" s="20"/>
      <c r="BD29" s="20"/>
      <c r="BE29" s="20"/>
      <c r="BF29" s="20"/>
      <c r="BG29" s="20"/>
    </row>
    <row r="30" spans="1:59" x14ac:dyDescent="0.25">
      <c r="A30" s="23" t="s">
        <v>208</v>
      </c>
      <c r="B30" s="3">
        <f t="shared" ref="B30:C30" si="26">SUM(B28:B29)</f>
        <v>556.34137061741603</v>
      </c>
      <c r="C30" s="148">
        <f t="shared" si="26"/>
        <v>556.34137061741603</v>
      </c>
      <c r="D30" s="3">
        <f t="shared" ref="D30:E30" si="27">SUM(D28:D29)</f>
        <v>2083.924783024514</v>
      </c>
      <c r="E30" s="3">
        <f t="shared" si="27"/>
        <v>539.17733052719757</v>
      </c>
      <c r="F30" s="3">
        <f t="shared" ref="F30" si="28">SUM(F28:F29)</f>
        <v>1544.7474524973159</v>
      </c>
      <c r="G30" s="3">
        <f t="shared" ref="G30" si="29">SUM(G28:G29)</f>
        <v>535.28089087686317</v>
      </c>
      <c r="H30" s="3">
        <f t="shared" ref="H30:I30" si="30">SUM(H28:H29)</f>
        <v>1009.4665616204527</v>
      </c>
      <c r="I30" s="3">
        <f t="shared" si="30"/>
        <v>511.47411362820014</v>
      </c>
      <c r="J30" s="3">
        <f t="shared" ref="J30:K30" si="31">SUM(J28:J29)</f>
        <v>497.99244799225249</v>
      </c>
      <c r="K30" s="148">
        <f t="shared" si="31"/>
        <v>497.99244799225249</v>
      </c>
      <c r="L30" s="147">
        <f>SUM(L28:L29)</f>
        <v>1807.6915102216026</v>
      </c>
      <c r="M30" s="3">
        <f>SUM(M28:M29)</f>
        <v>490.38443211932156</v>
      </c>
      <c r="N30" s="3">
        <f>SUM(N28:N29)</f>
        <v>1317.3070781022814</v>
      </c>
      <c r="O30" s="3">
        <f t="shared" ref="O30:AK30" si="32">SUM(O28:O29)</f>
        <v>459.14381795804491</v>
      </c>
      <c r="P30" s="3">
        <f t="shared" si="32"/>
        <v>858.16326014423623</v>
      </c>
      <c r="Q30" s="3">
        <f t="shared" si="32"/>
        <v>440.22445559949642</v>
      </c>
      <c r="R30" s="3">
        <f t="shared" si="32"/>
        <v>417.93880454473975</v>
      </c>
      <c r="S30" s="148">
        <f t="shared" si="32"/>
        <v>417.93880454473975</v>
      </c>
      <c r="T30" s="3">
        <f t="shared" si="32"/>
        <v>1652.1481887435007</v>
      </c>
      <c r="U30" s="3">
        <f t="shared" si="32"/>
        <v>424.9920621429535</v>
      </c>
      <c r="V30" s="3">
        <f t="shared" si="32"/>
        <v>1227.1561266005469</v>
      </c>
      <c r="W30" s="3">
        <f t="shared" si="32"/>
        <v>416.21109334433402</v>
      </c>
      <c r="X30" s="3">
        <f t="shared" si="32"/>
        <v>810.94503325621304</v>
      </c>
      <c r="Y30" s="3">
        <f t="shared" si="32"/>
        <v>410.23311889190836</v>
      </c>
      <c r="Z30" s="3">
        <f t="shared" si="32"/>
        <v>400.71191436430485</v>
      </c>
      <c r="AA30" s="3">
        <f t="shared" si="32"/>
        <v>400.71191436430485</v>
      </c>
      <c r="AB30" s="147">
        <f t="shared" si="32"/>
        <v>1534.4310105465142</v>
      </c>
      <c r="AC30" s="3">
        <f t="shared" si="32"/>
        <v>389.07623504390926</v>
      </c>
      <c r="AD30" s="3">
        <f t="shared" si="32"/>
        <v>1145.3547755026048</v>
      </c>
      <c r="AE30" s="3">
        <f t="shared" si="32"/>
        <v>384.17119401831678</v>
      </c>
      <c r="AF30" s="3">
        <f t="shared" si="32"/>
        <v>761.1835814842882</v>
      </c>
      <c r="AG30" s="3">
        <f t="shared" si="32"/>
        <v>385.18522816816392</v>
      </c>
      <c r="AH30" s="3">
        <f t="shared" si="32"/>
        <v>375.99835331612434</v>
      </c>
      <c r="AI30" s="148">
        <f t="shared" si="32"/>
        <v>375.99835331612434</v>
      </c>
      <c r="AJ30" s="3">
        <f t="shared" si="32"/>
        <v>1449.5339885102489</v>
      </c>
      <c r="AK30" s="3">
        <f t="shared" si="32"/>
        <v>369.13933615199142</v>
      </c>
      <c r="AL30" s="20"/>
      <c r="AM30" s="20"/>
      <c r="AN30" s="20"/>
      <c r="AO30" s="20"/>
      <c r="AP30" s="20"/>
      <c r="AQ30" s="20"/>
      <c r="AR30" s="20"/>
      <c r="AS30" s="20"/>
      <c r="AT30" s="20"/>
      <c r="AU30" s="20"/>
      <c r="AV30" s="20"/>
      <c r="AW30" s="20"/>
      <c r="AX30" s="20"/>
      <c r="AY30" s="20"/>
      <c r="AZ30" s="20"/>
      <c r="BA30" s="20"/>
      <c r="BB30" s="20"/>
      <c r="BC30" s="20"/>
      <c r="BD30" s="20"/>
      <c r="BE30" s="20"/>
      <c r="BF30" s="20"/>
      <c r="BG30" s="20"/>
    </row>
    <row r="31" spans="1:59" x14ac:dyDescent="0.25">
      <c r="A31" s="23" t="s">
        <v>212</v>
      </c>
      <c r="B31" s="3">
        <f>C31</f>
        <v>76535.164855609997</v>
      </c>
      <c r="C31" s="3">
        <v>76535.164855609997</v>
      </c>
      <c r="D31" s="3">
        <v>74667.180185173318</v>
      </c>
      <c r="E31" s="3">
        <v>76164.743732113333</v>
      </c>
      <c r="F31" s="3">
        <v>74167.992336193318</v>
      </c>
      <c r="G31" s="3">
        <v>74607.147716993306</v>
      </c>
      <c r="H31" s="3">
        <v>73948.414645793338</v>
      </c>
      <c r="I31" s="3">
        <v>75025.381441076679</v>
      </c>
      <c r="J31" s="3">
        <f>K31</f>
        <v>72871.447850509998</v>
      </c>
      <c r="K31" s="3">
        <v>72871.447850509998</v>
      </c>
      <c r="L31" s="147">
        <v>65936.015153712491</v>
      </c>
      <c r="M31" s="3">
        <v>70228.91038904</v>
      </c>
      <c r="N31" s="3">
        <v>64505.050075269988</v>
      </c>
      <c r="O31" s="3">
        <v>67062.098568970003</v>
      </c>
      <c r="P31" s="3">
        <v>63226.525828420003</v>
      </c>
      <c r="Q31" s="3">
        <v>64598.227632016664</v>
      </c>
      <c r="R31" s="3">
        <v>61854.824024823334</v>
      </c>
      <c r="S31" s="148">
        <v>61854.824024823334</v>
      </c>
      <c r="T31" s="3">
        <v>60418.812206778326</v>
      </c>
      <c r="U31" s="3">
        <v>60745.624709759984</v>
      </c>
      <c r="V31" s="3">
        <v>60309.874705784445</v>
      </c>
      <c r="W31" s="3">
        <v>60362.39533283667</v>
      </c>
      <c r="X31" s="3">
        <v>60283.614392258329</v>
      </c>
      <c r="Y31" s="3">
        <v>60647.954492446661</v>
      </c>
      <c r="Z31" s="3">
        <v>59919.274292069997</v>
      </c>
      <c r="AA31" s="3">
        <v>59919.274292069997</v>
      </c>
      <c r="AB31" s="147">
        <v>56193.663237635003</v>
      </c>
      <c r="AC31" s="3">
        <v>56165.322509006677</v>
      </c>
      <c r="AD31" s="3">
        <v>56203.110147177773</v>
      </c>
      <c r="AE31" s="3">
        <v>55966.044742156671</v>
      </c>
      <c r="AF31" s="3">
        <v>56321.642849688331</v>
      </c>
      <c r="AG31" s="3">
        <v>56242.983494243323</v>
      </c>
      <c r="AH31" s="3">
        <v>56400.302205133339</v>
      </c>
      <c r="AI31" s="148">
        <v>56400.302205133339</v>
      </c>
      <c r="AJ31" s="3">
        <v>55595.03102388166</v>
      </c>
      <c r="AK31" s="3">
        <v>56699.13319482666</v>
      </c>
      <c r="AL31" s="20"/>
      <c r="AM31" s="20"/>
      <c r="AN31" s="20"/>
      <c r="AO31" s="20"/>
      <c r="AP31" s="20"/>
      <c r="AQ31" s="20"/>
      <c r="AR31" s="20"/>
      <c r="AS31" s="20"/>
      <c r="AT31" s="20"/>
      <c r="AU31" s="20"/>
      <c r="AV31" s="20"/>
      <c r="AW31" s="20"/>
      <c r="AX31" s="20"/>
      <c r="AY31" s="20"/>
      <c r="AZ31" s="20"/>
      <c r="BA31" s="20"/>
      <c r="BB31" s="20"/>
      <c r="BC31" s="20"/>
      <c r="BD31" s="20"/>
      <c r="BE31" s="20"/>
      <c r="BF31" s="20"/>
      <c r="BG31" s="20"/>
    </row>
    <row r="32" spans="1:59" ht="15.75" thickBot="1" x14ac:dyDescent="0.3">
      <c r="A32" s="56" t="s">
        <v>203</v>
      </c>
      <c r="B32" s="67">
        <f>(B30/91*365)/B31</f>
        <v>2.9156259454263832E-2</v>
      </c>
      <c r="C32" s="166">
        <f>(C30/91*365)/C31</f>
        <v>2.9156259454263832E-2</v>
      </c>
      <c r="D32" s="67">
        <f>(D30/365*365)/D31</f>
        <v>2.7909514968375886E-2</v>
      </c>
      <c r="E32" s="67">
        <f>(E30/92*365)/E31</f>
        <v>2.8085533382201312E-2</v>
      </c>
      <c r="F32" s="67">
        <f>(F30/273*365)/F31</f>
        <v>2.7846536228343825E-2</v>
      </c>
      <c r="G32" s="67">
        <f>(G30/92*365)/G31</f>
        <v>2.846468222996703E-2</v>
      </c>
      <c r="H32" s="67">
        <f>(H30/181*365)/H31</f>
        <v>2.7528171130688558E-2</v>
      </c>
      <c r="I32" s="67">
        <f>(I30/91*365)/I31</f>
        <v>2.734430681674405E-2</v>
      </c>
      <c r="J32" s="67">
        <f>(J30/90*365)/J31</f>
        <v>2.771505299610369E-2</v>
      </c>
      <c r="K32" s="166">
        <f>(K30/90*365)/K31</f>
        <v>2.771505299610369E-2</v>
      </c>
      <c r="L32" s="165">
        <f>(L30/365*365)/L31</f>
        <v>2.7415844072582258E-2</v>
      </c>
      <c r="M32" s="67">
        <f>(M30/92*365)/M31</f>
        <v>2.7702934888213324E-2</v>
      </c>
      <c r="N32" s="67">
        <f>(N30/273*365)/N31</f>
        <v>2.7303827158756396E-2</v>
      </c>
      <c r="O32" s="67">
        <f>(O30/92*365)/O31</f>
        <v>2.7162931516948891E-2</v>
      </c>
      <c r="P32" s="67">
        <f>(P30/181*365)/P31</f>
        <v>2.7370635948416742E-2</v>
      </c>
      <c r="Q32" s="67">
        <f>(Q30/91*365)/Q31</f>
        <v>2.7334116097374982E-2</v>
      </c>
      <c r="R32" s="67">
        <f>(R30/90*365)/R31</f>
        <v>2.7402455141953785E-2</v>
      </c>
      <c r="S32" s="166">
        <f>(S30/90*365)/S31</f>
        <v>2.7402455141953785E-2</v>
      </c>
      <c r="T32" s="67">
        <f>(T30/365*365)/T31</f>
        <v>2.734492997130036E-2</v>
      </c>
      <c r="U32" s="67">
        <f>(U30/92*365)/U31</f>
        <v>2.7756893106605878E-2</v>
      </c>
      <c r="V32" s="67">
        <f>(V30/273*365)/V31</f>
        <v>2.7204554050087936E-2</v>
      </c>
      <c r="W32" s="67">
        <f>(W30/92*365)/W31</f>
        <v>2.7355976571213587E-2</v>
      </c>
      <c r="X32" s="67">
        <f>(X30/181*365)/X31</f>
        <v>2.7127290904801999E-2</v>
      </c>
      <c r="Y32" s="67">
        <f>(Y30/91*365)/Y31</f>
        <v>2.7131014484983541E-2</v>
      </c>
      <c r="Z32" s="67">
        <f>(Z30/90*365)/Z31</f>
        <v>2.7121647411082434E-2</v>
      </c>
      <c r="AA32" s="67">
        <f>(AA30/90*365)/AA31</f>
        <v>2.7121647411082434E-2</v>
      </c>
      <c r="AB32" s="165">
        <f>(AB30/365*366)/AB31</f>
        <v>2.7380933053192957E-2</v>
      </c>
      <c r="AC32" s="67">
        <f>(AC30/92*366)/AC31</f>
        <v>2.7558762097462015E-2</v>
      </c>
      <c r="AD32" s="67">
        <f>(AD30/273*366)/AD31</f>
        <v>2.7321096183561568E-2</v>
      </c>
      <c r="AE32" s="67">
        <f>(AE30/92*366)/AE31</f>
        <v>2.7308222966594471E-2</v>
      </c>
      <c r="AF32" s="67">
        <f>(AF30/181*366)/AF31</f>
        <v>2.7328551187396365E-2</v>
      </c>
      <c r="AG32" s="67">
        <f>(AG30/91*366)/AG31</f>
        <v>2.7544885172059049E-2</v>
      </c>
      <c r="AH32" s="67">
        <f>(AH30/91*366)/AH31</f>
        <v>2.6812925715134543E-2</v>
      </c>
      <c r="AI32" s="166">
        <f>(AI30/91*366)/AI31</f>
        <v>2.6812925715134543E-2</v>
      </c>
      <c r="AJ32" s="67">
        <f>(AJ30/365*365)/AJ31</f>
        <v>2.6073085342601578E-2</v>
      </c>
      <c r="AK32" s="67">
        <f>(AK30/92*365)/AK31</f>
        <v>2.5829675161167465E-2</v>
      </c>
      <c r="AL32" s="20"/>
      <c r="AM32" s="20"/>
      <c r="AN32" s="20"/>
      <c r="AO32" s="20"/>
      <c r="AP32" s="20"/>
      <c r="AQ32" s="20"/>
      <c r="AR32" s="20"/>
      <c r="AS32" s="20"/>
      <c r="AT32" s="20"/>
      <c r="AU32" s="20"/>
      <c r="AV32" s="20"/>
      <c r="AW32" s="20"/>
      <c r="AX32" s="20"/>
      <c r="AY32" s="20"/>
      <c r="AZ32" s="20"/>
      <c r="BA32" s="20"/>
      <c r="BB32" s="20"/>
      <c r="BC32" s="20"/>
      <c r="BD32" s="20"/>
      <c r="BE32" s="20"/>
      <c r="BF32" s="20"/>
      <c r="BG32" s="20"/>
    </row>
    <row r="33" spans="1:59" x14ac:dyDescent="0.25">
      <c r="B33" s="3"/>
      <c r="C33" s="148"/>
      <c r="D33" s="3"/>
      <c r="F33" s="3"/>
      <c r="H33" s="3"/>
      <c r="I33" s="159"/>
      <c r="J33" s="3"/>
      <c r="K33" s="3"/>
      <c r="L33" s="147"/>
      <c r="M33" s="3"/>
      <c r="N33" s="3"/>
      <c r="O33" s="3"/>
      <c r="P33" s="3"/>
      <c r="Q33" s="159"/>
      <c r="R33" s="159"/>
      <c r="S33" s="160"/>
      <c r="T33" s="116"/>
      <c r="U33" s="8"/>
      <c r="V33" s="8"/>
      <c r="W33" s="8"/>
      <c r="X33" s="8"/>
      <c r="Y33" s="8"/>
      <c r="Z33" s="8"/>
      <c r="AA33" s="8"/>
      <c r="AB33" s="228"/>
      <c r="AC33" s="159"/>
      <c r="AD33" s="159"/>
      <c r="AE33" s="159"/>
      <c r="AF33" s="159"/>
      <c r="AG33" s="159"/>
      <c r="AH33" s="159"/>
      <c r="AI33" s="160"/>
      <c r="AJ33" s="8"/>
      <c r="AL33" s="20"/>
      <c r="AM33" s="20"/>
      <c r="AN33" s="20"/>
      <c r="AO33" s="20"/>
      <c r="AP33" s="20"/>
      <c r="AQ33" s="20"/>
      <c r="AR33" s="20"/>
      <c r="AS33" s="20"/>
      <c r="AT33" s="20"/>
      <c r="AU33" s="20"/>
      <c r="AV33" s="20"/>
      <c r="AW33" s="20"/>
      <c r="AX33" s="20"/>
      <c r="AY33" s="20"/>
      <c r="AZ33" s="20"/>
      <c r="BA33" s="20"/>
      <c r="BB33" s="20"/>
      <c r="BC33" s="20"/>
      <c r="BD33" s="20"/>
      <c r="BE33" s="20"/>
      <c r="BF33" s="20"/>
      <c r="BG33" s="20"/>
    </row>
    <row r="34" spans="1:59" x14ac:dyDescent="0.25">
      <c r="A34" s="130" t="s">
        <v>206</v>
      </c>
      <c r="B34" s="3">
        <f>C34</f>
        <v>1048.86856936</v>
      </c>
      <c r="C34" s="3">
        <v>1048.86856936</v>
      </c>
      <c r="D34" s="3">
        <f>E34+G34+I34+K34</f>
        <v>3775.9329462600012</v>
      </c>
      <c r="E34" s="3">
        <v>1041.1584191100005</v>
      </c>
      <c r="F34" s="3">
        <f>K34+I34+G34</f>
        <v>2734.7745271500007</v>
      </c>
      <c r="G34" s="3">
        <v>974.69890469000029</v>
      </c>
      <c r="H34" s="3">
        <f>K34+I34</f>
        <v>1760.0756224600004</v>
      </c>
      <c r="I34" s="3">
        <v>902.22302087000025</v>
      </c>
      <c r="J34" s="3">
        <f>K34</f>
        <v>857.85260159000018</v>
      </c>
      <c r="K34" s="3">
        <v>857.85260159000018</v>
      </c>
      <c r="L34" s="147">
        <f>M34+O34+Q34+S34</f>
        <v>3303.4641974599999</v>
      </c>
      <c r="M34" s="3">
        <v>861.78971506000016</v>
      </c>
      <c r="N34" s="3">
        <v>2441.6744823999998</v>
      </c>
      <c r="O34" s="3">
        <v>823.73728285999994</v>
      </c>
      <c r="P34" s="3">
        <v>1617.9371995399997</v>
      </c>
      <c r="Q34" s="3">
        <v>812.55180609999991</v>
      </c>
      <c r="R34" s="3">
        <v>805.3853934399998</v>
      </c>
      <c r="S34" s="148">
        <v>805.3853934399998</v>
      </c>
      <c r="T34" s="3">
        <v>3273.6698987700001</v>
      </c>
      <c r="U34" s="3">
        <v>826.04385836999995</v>
      </c>
      <c r="V34" s="3">
        <v>2448.6260404</v>
      </c>
      <c r="W34" s="3">
        <v>825.60469555999998</v>
      </c>
      <c r="X34" s="3">
        <v>1623.0213448400002</v>
      </c>
      <c r="Y34" s="3">
        <v>815.13579585000025</v>
      </c>
      <c r="Z34" s="3">
        <v>807.88554898999996</v>
      </c>
      <c r="AA34" s="3">
        <v>807.88554898999996</v>
      </c>
      <c r="AB34" s="147">
        <v>3097.2391572000001</v>
      </c>
      <c r="AC34" s="3">
        <v>764.42274243999998</v>
      </c>
      <c r="AD34" s="3">
        <v>2332.81641476</v>
      </c>
      <c r="AE34" s="3">
        <v>766.21731509999995</v>
      </c>
      <c r="AF34" s="3">
        <v>1566.5990996600001</v>
      </c>
      <c r="AG34" s="3">
        <v>777.66507664000005</v>
      </c>
      <c r="AH34" s="3">
        <v>788.93402302000015</v>
      </c>
      <c r="AI34" s="148">
        <v>788.93402302000015</v>
      </c>
      <c r="AJ34" s="3">
        <v>3560.0105108500002</v>
      </c>
      <c r="AK34" s="3">
        <v>830.61429221000003</v>
      </c>
    </row>
    <row r="35" spans="1:59" x14ac:dyDescent="0.25">
      <c r="A35" s="134" t="s">
        <v>197</v>
      </c>
      <c r="B35" s="4">
        <f>C35</f>
        <v>-599.80415894363705</v>
      </c>
      <c r="C35" s="4">
        <v>-599.80415894363705</v>
      </c>
      <c r="D35" s="4">
        <f>E35+G35+I35+K35</f>
        <v>-2025.9419143939724</v>
      </c>
      <c r="E35" s="4">
        <v>-604.41096214672564</v>
      </c>
      <c r="F35" s="4">
        <f>K35+I35+G35</f>
        <v>-1421.5309522472467</v>
      </c>
      <c r="G35" s="4">
        <v>-531.71835108175935</v>
      </c>
      <c r="H35" s="4">
        <f>K35+I35</f>
        <v>-889.81260116548742</v>
      </c>
      <c r="I35" s="4">
        <v>-469.21334151376158</v>
      </c>
      <c r="J35" s="4">
        <f>K35</f>
        <v>-420.59925965172579</v>
      </c>
      <c r="K35" s="4">
        <v>-420.59925965172579</v>
      </c>
      <c r="L35" s="154">
        <f>M35+O35+Q35+S35</f>
        <v>-1386.6493535358691</v>
      </c>
      <c r="M35" s="4">
        <v>-386.75402021540941</v>
      </c>
      <c r="N35" s="4">
        <v>-999.89533332045983</v>
      </c>
      <c r="O35" s="4">
        <v>-351.74429633969987</v>
      </c>
      <c r="P35" s="4">
        <v>-648.15103698075984</v>
      </c>
      <c r="Q35" s="4">
        <v>-353.22324045900871</v>
      </c>
      <c r="R35" s="4">
        <v>-294.92779652175119</v>
      </c>
      <c r="S35" s="155">
        <v>-294.92779652175119</v>
      </c>
      <c r="T35" s="4">
        <v>-1219.2230688360037</v>
      </c>
      <c r="U35" s="4">
        <v>-277.87198604378165</v>
      </c>
      <c r="V35" s="4">
        <v>-941.35108279222197</v>
      </c>
      <c r="W35" s="4">
        <v>-286.37634208786773</v>
      </c>
      <c r="X35" s="4">
        <v>-654.9747407043543</v>
      </c>
      <c r="Y35" s="4">
        <v>-312.04279923106208</v>
      </c>
      <c r="Z35" s="4">
        <v>-342.93194147329223</v>
      </c>
      <c r="AA35" s="4">
        <v>-342.93194147329223</v>
      </c>
      <c r="AB35" s="154">
        <v>-1397.0145387982272</v>
      </c>
      <c r="AC35" s="4">
        <v>-360.05302528175218</v>
      </c>
      <c r="AD35" s="4">
        <v>-1036.9615135164752</v>
      </c>
      <c r="AE35" s="4">
        <v>-343.24917758329627</v>
      </c>
      <c r="AF35" s="4">
        <v>-693.71233593317891</v>
      </c>
      <c r="AG35" s="4">
        <v>-331.5306793173965</v>
      </c>
      <c r="AH35" s="4">
        <v>-362.18165661578234</v>
      </c>
      <c r="AI35" s="155">
        <v>-362.18165661578234</v>
      </c>
      <c r="AJ35" s="4">
        <v>-1646.4241863625248</v>
      </c>
      <c r="AK35" s="4">
        <v>-375.02369582120053</v>
      </c>
    </row>
    <row r="36" spans="1:59" x14ac:dyDescent="0.25">
      <c r="A36" s="23" t="s">
        <v>207</v>
      </c>
      <c r="B36" s="3">
        <f t="shared" ref="B36:C36" si="33">SUM(B34:B35)</f>
        <v>449.06441041636299</v>
      </c>
      <c r="C36" s="148">
        <f t="shared" si="33"/>
        <v>449.06441041636299</v>
      </c>
      <c r="D36" s="3">
        <f t="shared" ref="D36:E36" si="34">SUM(D34:D35)</f>
        <v>1749.9910318660288</v>
      </c>
      <c r="E36" s="3">
        <f t="shared" si="34"/>
        <v>436.74745696327489</v>
      </c>
      <c r="F36" s="3">
        <f t="shared" ref="F36:G36" si="35">SUM(F34:F35)</f>
        <v>1313.2435749027541</v>
      </c>
      <c r="G36" s="3">
        <f t="shared" si="35"/>
        <v>442.98055360824094</v>
      </c>
      <c r="H36" s="3">
        <f t="shared" ref="H36:I36" si="36">SUM(H34:H35)</f>
        <v>870.26302129451301</v>
      </c>
      <c r="I36" s="3">
        <f t="shared" si="36"/>
        <v>433.00967935623868</v>
      </c>
      <c r="J36" s="3">
        <f t="shared" ref="J36:K36" si="37">SUM(J34:J35)</f>
        <v>437.25334193827439</v>
      </c>
      <c r="K36" s="148">
        <f t="shared" si="37"/>
        <v>437.25334193827439</v>
      </c>
      <c r="L36" s="147">
        <f>SUM(L34:L35)</f>
        <v>1916.8148439241309</v>
      </c>
      <c r="M36" s="3">
        <f>SUM(M34:M35)</f>
        <v>475.03569484459075</v>
      </c>
      <c r="N36" s="3">
        <f>SUM(N34:N35)</f>
        <v>1441.7791490795398</v>
      </c>
      <c r="O36" s="3">
        <f t="shared" ref="O36:AK36" si="38">SUM(O34:O35)</f>
        <v>471.99298652030006</v>
      </c>
      <c r="P36" s="3">
        <f t="shared" si="38"/>
        <v>969.78616255923987</v>
      </c>
      <c r="Q36" s="3">
        <f t="shared" si="38"/>
        <v>459.3285656409912</v>
      </c>
      <c r="R36" s="3">
        <f t="shared" si="38"/>
        <v>510.45759691824861</v>
      </c>
      <c r="S36" s="148">
        <f t="shared" si="38"/>
        <v>510.45759691824861</v>
      </c>
      <c r="T36" s="3">
        <f t="shared" si="38"/>
        <v>2054.4468299339965</v>
      </c>
      <c r="U36" s="3">
        <f t="shared" si="38"/>
        <v>548.17187232621836</v>
      </c>
      <c r="V36" s="3">
        <f t="shared" si="38"/>
        <v>1507.2749576077781</v>
      </c>
      <c r="W36" s="3">
        <f t="shared" si="38"/>
        <v>539.22835347213231</v>
      </c>
      <c r="X36" s="3">
        <f t="shared" si="38"/>
        <v>968.04660413564591</v>
      </c>
      <c r="Y36" s="3">
        <f t="shared" si="38"/>
        <v>503.09299661893817</v>
      </c>
      <c r="Z36" s="3">
        <f t="shared" si="38"/>
        <v>464.95360751670773</v>
      </c>
      <c r="AA36" s="3">
        <f t="shared" si="38"/>
        <v>464.95360751670773</v>
      </c>
      <c r="AB36" s="147">
        <f t="shared" si="38"/>
        <v>1700.2246184017729</v>
      </c>
      <c r="AC36" s="3">
        <f t="shared" si="38"/>
        <v>404.36971715824779</v>
      </c>
      <c r="AD36" s="3">
        <f t="shared" si="38"/>
        <v>1295.8549012435249</v>
      </c>
      <c r="AE36" s="3">
        <f t="shared" si="38"/>
        <v>422.96813751670368</v>
      </c>
      <c r="AF36" s="3">
        <f t="shared" si="38"/>
        <v>872.88676372682119</v>
      </c>
      <c r="AG36" s="3">
        <f t="shared" si="38"/>
        <v>446.13439732260355</v>
      </c>
      <c r="AH36" s="3">
        <f t="shared" si="38"/>
        <v>426.75236640421781</v>
      </c>
      <c r="AI36" s="148">
        <f t="shared" si="38"/>
        <v>426.75236640421781</v>
      </c>
      <c r="AJ36" s="3">
        <f t="shared" si="38"/>
        <v>1913.5863244874754</v>
      </c>
      <c r="AK36" s="3">
        <f t="shared" si="38"/>
        <v>455.5905963887995</v>
      </c>
    </row>
    <row r="37" spans="1:59" x14ac:dyDescent="0.25">
      <c r="A37" s="23" t="s">
        <v>213</v>
      </c>
      <c r="B37" s="3">
        <f>C37</f>
        <v>132810.58303518334</v>
      </c>
      <c r="C37" s="3">
        <v>132810.58303518334</v>
      </c>
      <c r="D37" s="3">
        <v>129033.4645373033</v>
      </c>
      <c r="E37" s="3">
        <v>131578.40341037666</v>
      </c>
      <c r="F37" s="3">
        <v>128185.15157961223</v>
      </c>
      <c r="G37" s="3">
        <v>129635.51315891332</v>
      </c>
      <c r="H37" s="3">
        <v>127459.97078996165</v>
      </c>
      <c r="I37" s="3">
        <v>128076.72090540663</v>
      </c>
      <c r="J37" s="3">
        <f>K37</f>
        <v>126843.22067451666</v>
      </c>
      <c r="K37" s="3">
        <v>126843.22067451666</v>
      </c>
      <c r="L37" s="147">
        <v>123823.29114655501</v>
      </c>
      <c r="M37" s="3">
        <v>125914.75584300334</v>
      </c>
      <c r="N37" s="3">
        <v>123126.1362477389</v>
      </c>
      <c r="O37" s="3">
        <v>124068.64263464001</v>
      </c>
      <c r="P37" s="3">
        <v>122654.88305428835</v>
      </c>
      <c r="Q37" s="3">
        <v>123036.62848526667</v>
      </c>
      <c r="R37" s="3">
        <v>122273.13762331</v>
      </c>
      <c r="S37" s="148">
        <v>122273.13762331</v>
      </c>
      <c r="T37" s="3">
        <v>119894.17269067329</v>
      </c>
      <c r="U37" s="3">
        <v>121617.07954542</v>
      </c>
      <c r="V37" s="3">
        <v>119319.87040575776</v>
      </c>
      <c r="W37" s="3">
        <v>120294.75284660002</v>
      </c>
      <c r="X37" s="3">
        <v>118832.42918533666</v>
      </c>
      <c r="Y37" s="3">
        <v>119093.88346619331</v>
      </c>
      <c r="Z37" s="3">
        <v>118570.97490447998</v>
      </c>
      <c r="AA37" s="3">
        <v>118570.97490447998</v>
      </c>
      <c r="AB37" s="147">
        <v>116140.70924933748</v>
      </c>
      <c r="AC37" s="3">
        <v>116487.48738152666</v>
      </c>
      <c r="AD37" s="3">
        <v>116025.11653860778</v>
      </c>
      <c r="AE37" s="3">
        <v>116083.99965905666</v>
      </c>
      <c r="AF37" s="3">
        <v>115995.67497838335</v>
      </c>
      <c r="AG37" s="3">
        <v>116004.37708080333</v>
      </c>
      <c r="AH37" s="3">
        <v>115986.97287596333</v>
      </c>
      <c r="AI37" s="148">
        <v>115986.97287596333</v>
      </c>
      <c r="AJ37" s="3">
        <v>113515.55317884918</v>
      </c>
      <c r="AK37" s="3">
        <v>115804.10688449671</v>
      </c>
    </row>
    <row r="38" spans="1:59" ht="15.75" thickBot="1" x14ac:dyDescent="0.3">
      <c r="A38" s="56" t="s">
        <v>204</v>
      </c>
      <c r="B38" s="67">
        <f>(B36/91*365)/B37</f>
        <v>1.3562115113440399E-2</v>
      </c>
      <c r="C38" s="166">
        <f>(C36/91*365)/C37</f>
        <v>1.3562115113440399E-2</v>
      </c>
      <c r="D38" s="67">
        <f>(D36/365*365)/D37</f>
        <v>1.3562303687196667E-2</v>
      </c>
      <c r="E38" s="67">
        <f>(E36/92*365)/E37</f>
        <v>1.3168939719901431E-2</v>
      </c>
      <c r="F38" s="67">
        <f>(F36/273*365)/F37</f>
        <v>1.3697388719304803E-2</v>
      </c>
      <c r="G38" s="67">
        <f>(G36/92*365)/G37</f>
        <v>1.3557065911608055E-2</v>
      </c>
      <c r="H38" s="67">
        <f>(H36/181*365)/H37</f>
        <v>1.3768638739551418E-2</v>
      </c>
      <c r="I38" s="67">
        <f>(I36/91*365)/I37</f>
        <v>1.3560599094604329E-2</v>
      </c>
      <c r="J38" s="67">
        <f>(J36/90*365)/J37</f>
        <v>1.398029165968084E-2</v>
      </c>
      <c r="K38" s="166">
        <f>(K36/90*365)/K37</f>
        <v>1.398029165968084E-2</v>
      </c>
      <c r="L38" s="165">
        <f>(L36/365*365)/L37</f>
        <v>1.5480244679132485E-2</v>
      </c>
      <c r="M38" s="67">
        <f>(M36/92*365)/M37</f>
        <v>1.4967685656565409E-2</v>
      </c>
      <c r="N38" s="67">
        <f>(N36/273*365)/N37</f>
        <v>1.5655924077715384E-2</v>
      </c>
      <c r="O38" s="67">
        <f>(O36/92*365)/O37</f>
        <v>1.5093103548720324E-2</v>
      </c>
      <c r="P38" s="67">
        <f>(P36/181*365)/P37</f>
        <v>1.5944298997474193E-2</v>
      </c>
      <c r="Q38" s="67">
        <f>(Q36/91*365)/Q37</f>
        <v>1.4974092283746044E-2</v>
      </c>
      <c r="R38" s="67">
        <f>(R36/90*365)/R37</f>
        <v>1.6930858104214404E-2</v>
      </c>
      <c r="S38" s="166">
        <f>(S36/90*365)/S37</f>
        <v>1.6930858104214404E-2</v>
      </c>
      <c r="T38" s="67">
        <f>(T36/365*365)/T37</f>
        <v>1.713550194999439E-2</v>
      </c>
      <c r="U38" s="67">
        <f>(U36/92*365)/U37</f>
        <v>1.788245802056844E-2</v>
      </c>
      <c r="V38" s="67">
        <f>(V36/273*365)/V37</f>
        <v>1.6889233036500719E-2</v>
      </c>
      <c r="W38" s="67">
        <f>(W36/92*365)/W37</f>
        <v>1.7784066470058001E-2</v>
      </c>
      <c r="X38" s="67">
        <f>(X36/181*365)/X37</f>
        <v>1.6427655253650583E-2</v>
      </c>
      <c r="Y38" s="67">
        <f>(Y36/91*365)/Y37</f>
        <v>1.6943779329497689E-2</v>
      </c>
      <c r="Z38" s="67">
        <f>(Z36/90*365)/Z37</f>
        <v>1.5903092536424236E-2</v>
      </c>
      <c r="AA38" s="67">
        <f>(AA36/90*365)/AA37</f>
        <v>1.5903092536424236E-2</v>
      </c>
      <c r="AB38" s="165">
        <f>(AB36/365*366)/AB37</f>
        <v>1.4679458899989069E-2</v>
      </c>
      <c r="AC38" s="67">
        <f>(AC36/92*366)/AC37</f>
        <v>1.3809965849284237E-2</v>
      </c>
      <c r="AD38" s="67">
        <f>(AD36/273*366)/AD37</f>
        <v>1.4973481857380648E-2</v>
      </c>
      <c r="AE38" s="67">
        <f>(AE36/92*366)/AE37</f>
        <v>1.4495344711568117E-2</v>
      </c>
      <c r="AF38" s="67">
        <f>(AF36/181*366)/AF37</f>
        <v>1.5216634956458999E-2</v>
      </c>
      <c r="AG38" s="67">
        <f>(AG36/91*366)/AG37</f>
        <v>1.5467888247269026E-2</v>
      </c>
      <c r="AH38" s="67">
        <f>(AH36/91*366)/AH37</f>
        <v>1.4798115649939282E-2</v>
      </c>
      <c r="AI38" s="166">
        <f>(AI36/91*366)/AI37</f>
        <v>1.4798115649939282E-2</v>
      </c>
      <c r="AJ38" s="67">
        <f>(AJ36/365*365)/AJ37</f>
        <v>1.6857481383828775E-2</v>
      </c>
      <c r="AK38" s="67">
        <f>(AK36/92*365)/AK37</f>
        <v>1.5608308021911295E-2</v>
      </c>
    </row>
    <row r="39" spans="1:59" x14ac:dyDescent="0.25">
      <c r="B39" s="3"/>
      <c r="C39" s="148"/>
      <c r="D39" s="3"/>
      <c r="F39" s="3"/>
      <c r="H39" s="3"/>
      <c r="I39" s="159"/>
      <c r="J39" s="3"/>
      <c r="K39" s="3"/>
      <c r="L39" s="147"/>
      <c r="M39" s="3"/>
      <c r="N39" s="3"/>
      <c r="O39" s="3"/>
      <c r="P39" s="3"/>
      <c r="Q39" s="159"/>
      <c r="R39" s="159"/>
      <c r="S39" s="160"/>
      <c r="T39" s="116"/>
      <c r="U39" s="8"/>
      <c r="V39" s="8"/>
      <c r="W39" s="8"/>
      <c r="X39" s="8"/>
      <c r="Y39" s="8"/>
      <c r="Z39" s="8"/>
      <c r="AA39" s="8"/>
      <c r="AB39" s="228"/>
      <c r="AC39" s="159"/>
      <c r="AD39" s="159"/>
      <c r="AE39" s="159"/>
      <c r="AF39" s="159"/>
      <c r="AG39" s="159"/>
      <c r="AH39" s="159"/>
      <c r="AI39" s="160"/>
      <c r="AJ39" s="8"/>
      <c r="AL39" s="20"/>
      <c r="AM39" s="20"/>
      <c r="AN39" s="20"/>
      <c r="AO39" s="20"/>
      <c r="AP39" s="20"/>
      <c r="AQ39" s="20"/>
      <c r="AR39" s="20"/>
      <c r="AS39" s="20"/>
      <c r="AT39" s="20"/>
      <c r="AU39" s="20"/>
      <c r="AV39" s="20"/>
      <c r="AW39" s="20"/>
      <c r="AX39" s="20"/>
      <c r="AY39" s="20"/>
      <c r="AZ39" s="20"/>
      <c r="BA39" s="20"/>
      <c r="BB39" s="20"/>
      <c r="BC39" s="20"/>
      <c r="BD39" s="20"/>
      <c r="BE39" s="20"/>
      <c r="BF39" s="20"/>
      <c r="BG39" s="20"/>
    </row>
    <row r="40" spans="1:59" x14ac:dyDescent="0.25">
      <c r="A40" s="23" t="s">
        <v>209</v>
      </c>
      <c r="B40" s="3">
        <f>C40</f>
        <v>-186.83779004000002</v>
      </c>
      <c r="C40" s="3">
        <v>-186.83779004000002</v>
      </c>
      <c r="D40" s="3">
        <f>E40+G40+I40+K40</f>
        <v>-681.40431908999994</v>
      </c>
      <c r="E40" s="3">
        <v>-196.64144518000001</v>
      </c>
      <c r="F40" s="3">
        <f>K40+I40+G40</f>
        <v>-484.76287390999994</v>
      </c>
      <c r="G40" s="3">
        <v>-179.63546962999996</v>
      </c>
      <c r="H40" s="3">
        <f>K40+I40</f>
        <v>-305.12740427999995</v>
      </c>
      <c r="I40" s="3">
        <v>-164.10667114999998</v>
      </c>
      <c r="J40" s="3">
        <f>K40</f>
        <v>-141.02073312999997</v>
      </c>
      <c r="K40" s="3">
        <v>-141.02073312999997</v>
      </c>
      <c r="L40" s="147">
        <f>M40+O40+Q40+S40</f>
        <v>-549.06309117000001</v>
      </c>
      <c r="M40" s="3">
        <v>-144.81498698000001</v>
      </c>
      <c r="N40" s="3">
        <v>-404.24810418999999</v>
      </c>
      <c r="O40" s="3">
        <v>-136.71157248999995</v>
      </c>
      <c r="P40" s="3">
        <v>-267.53653170000001</v>
      </c>
      <c r="Q40" s="3">
        <v>-146.17214830999998</v>
      </c>
      <c r="R40" s="3">
        <v>-121.36438339000003</v>
      </c>
      <c r="S40" s="148">
        <v>-121.36438339000003</v>
      </c>
      <c r="T40" s="3">
        <v>-418.09325148999994</v>
      </c>
      <c r="U40" s="3">
        <v>-109.68653408000002</v>
      </c>
      <c r="V40" s="3">
        <v>-308.40671740999994</v>
      </c>
      <c r="W40" s="3">
        <v>-103.44202862</v>
      </c>
      <c r="X40" s="3">
        <v>-204.96468879</v>
      </c>
      <c r="Y40" s="3">
        <v>-112.85887097</v>
      </c>
      <c r="Z40" s="3">
        <v>-92.105817819999999</v>
      </c>
      <c r="AA40" s="3">
        <v>-92.105817819999999</v>
      </c>
      <c r="AB40" s="147">
        <v>-415.43857945999997</v>
      </c>
      <c r="AC40" s="3">
        <v>-103.22126816000001</v>
      </c>
      <c r="AD40" s="3">
        <v>-312.21731130000001</v>
      </c>
      <c r="AE40" s="3">
        <v>-103.84935393000001</v>
      </c>
      <c r="AF40" s="3">
        <v>-208.36795737000003</v>
      </c>
      <c r="AG40" s="3">
        <v>-105.40102765</v>
      </c>
      <c r="AH40" s="3">
        <v>-102.96692972000001</v>
      </c>
      <c r="AI40" s="148">
        <v>-102.96692972000001</v>
      </c>
      <c r="AJ40" s="3">
        <v>-574.99081518000003</v>
      </c>
      <c r="AK40" s="3">
        <v>-128.95953923999997</v>
      </c>
      <c r="AL40" s="20"/>
      <c r="AM40" s="20"/>
      <c r="AN40" s="20"/>
      <c r="AO40" s="20"/>
      <c r="AP40" s="20"/>
      <c r="AQ40" s="20"/>
      <c r="AR40" s="20"/>
      <c r="AS40" s="20"/>
      <c r="AT40" s="20"/>
      <c r="AU40" s="20"/>
      <c r="AV40" s="20"/>
      <c r="AW40" s="20"/>
      <c r="AX40" s="20"/>
      <c r="AY40" s="20"/>
      <c r="AZ40" s="20"/>
      <c r="BA40" s="20"/>
      <c r="BB40" s="20"/>
      <c r="BC40" s="20"/>
      <c r="BD40" s="20"/>
      <c r="BE40" s="20"/>
      <c r="BF40" s="20"/>
      <c r="BG40" s="20"/>
    </row>
    <row r="41" spans="1:59" x14ac:dyDescent="0.25">
      <c r="A41" s="134" t="s">
        <v>197</v>
      </c>
      <c r="B41" s="25">
        <f>C41</f>
        <v>215.2846113668694</v>
      </c>
      <c r="C41" s="25">
        <v>215.2846113668694</v>
      </c>
      <c r="D41" s="4">
        <f>E41+G41+I41+K41</f>
        <v>718.85813330229689</v>
      </c>
      <c r="E41" s="4">
        <v>213.83569683369672</v>
      </c>
      <c r="F41" s="4">
        <f>K41+I41+G41</f>
        <v>505.02243646860006</v>
      </c>
      <c r="G41" s="4">
        <v>189.55865595406212</v>
      </c>
      <c r="H41" s="4">
        <f>K41+I41</f>
        <v>315.46378051453797</v>
      </c>
      <c r="I41" s="4">
        <v>167.83121059757715</v>
      </c>
      <c r="J41" s="25">
        <f>K41</f>
        <v>147.63256991696082</v>
      </c>
      <c r="K41" s="25">
        <v>147.63256991696082</v>
      </c>
      <c r="L41" s="154">
        <f>M41+O41+Q41+S41</f>
        <v>502.34718063875755</v>
      </c>
      <c r="M41" s="4">
        <v>138.26807811363363</v>
      </c>
      <c r="N41" s="4">
        <v>364.07910252512391</v>
      </c>
      <c r="O41" s="4">
        <v>129.10825642576174</v>
      </c>
      <c r="P41" s="4">
        <v>234.97084609936218</v>
      </c>
      <c r="Q41" s="4">
        <v>134.3597676074846</v>
      </c>
      <c r="R41" s="4">
        <v>100.61107849187758</v>
      </c>
      <c r="S41" s="155">
        <v>100.61107849187758</v>
      </c>
      <c r="T41" s="4">
        <v>384.74174862096095</v>
      </c>
      <c r="U41" s="4">
        <v>92.332232428582515</v>
      </c>
      <c r="V41" s="4">
        <v>292.40951619237842</v>
      </c>
      <c r="W41" s="4">
        <v>92.858799280632866</v>
      </c>
      <c r="X41" s="4">
        <v>199.55071691174555</v>
      </c>
      <c r="Y41" s="4">
        <v>103.86365664169583</v>
      </c>
      <c r="Z41" s="4">
        <v>95.687060270049727</v>
      </c>
      <c r="AA41" s="4">
        <v>95.687060270049727</v>
      </c>
      <c r="AB41" s="154">
        <v>385.03644768841963</v>
      </c>
      <c r="AC41" s="4">
        <v>100.50882263018846</v>
      </c>
      <c r="AD41" s="4">
        <v>284.52762505823119</v>
      </c>
      <c r="AE41" s="4">
        <v>92.956224600111838</v>
      </c>
      <c r="AF41" s="4">
        <v>191.57140045811937</v>
      </c>
      <c r="AG41" s="4">
        <v>93.501181957566729</v>
      </c>
      <c r="AH41" s="4">
        <v>98.070218500552656</v>
      </c>
      <c r="AI41" s="155">
        <v>98.070218500552656</v>
      </c>
      <c r="AJ41" s="4">
        <v>459.08492599282835</v>
      </c>
      <c r="AK41" s="4">
        <v>108.002996811149</v>
      </c>
      <c r="AL41" s="20"/>
      <c r="AM41" s="20"/>
      <c r="AN41" s="20"/>
      <c r="AO41" s="20"/>
      <c r="AP41" s="20"/>
      <c r="AQ41" s="20"/>
      <c r="AR41" s="20"/>
      <c r="AS41" s="20"/>
      <c r="AT41" s="20"/>
      <c r="AU41" s="20"/>
      <c r="AV41" s="20"/>
      <c r="AW41" s="20"/>
      <c r="AX41" s="20"/>
      <c r="AY41" s="20"/>
      <c r="AZ41" s="20"/>
      <c r="BA41" s="20"/>
      <c r="BB41" s="20"/>
      <c r="BC41" s="20"/>
      <c r="BD41" s="20"/>
      <c r="BE41" s="20"/>
      <c r="BF41" s="20"/>
      <c r="BG41" s="20"/>
    </row>
    <row r="42" spans="1:59" x14ac:dyDescent="0.25">
      <c r="A42" s="23" t="s">
        <v>202</v>
      </c>
      <c r="B42" s="63">
        <f t="shared" ref="B42:C42" si="39">SUM(B40:B41)</f>
        <v>28.446821326869383</v>
      </c>
      <c r="C42" s="243">
        <f t="shared" si="39"/>
        <v>28.446821326869383</v>
      </c>
      <c r="D42" s="3">
        <f t="shared" ref="D42:E42" si="40">SUM(D40:D41)</f>
        <v>37.453814212296948</v>
      </c>
      <c r="E42" s="3">
        <f t="shared" si="40"/>
        <v>17.19425165369671</v>
      </c>
      <c r="F42" s="3">
        <f t="shared" ref="F42:G42" si="41">SUM(F40:F41)</f>
        <v>20.259562558600123</v>
      </c>
      <c r="G42" s="3">
        <f t="shared" si="41"/>
        <v>9.9231863240621578</v>
      </c>
      <c r="H42" s="3">
        <f t="shared" ref="H42:I42" si="42">SUM(H40:H41)</f>
        <v>10.336376234538022</v>
      </c>
      <c r="I42" s="3">
        <f t="shared" si="42"/>
        <v>3.7245394475771718</v>
      </c>
      <c r="J42" s="63">
        <f t="shared" ref="J42:K42" si="43">SUM(J40:J41)</f>
        <v>6.6118367869608505</v>
      </c>
      <c r="K42" s="243">
        <f t="shared" si="43"/>
        <v>6.6118367869608505</v>
      </c>
      <c r="L42" s="147">
        <f>SUM(L40:L41)</f>
        <v>-46.715910531242457</v>
      </c>
      <c r="M42" s="3">
        <f>SUM(M40:M41)</f>
        <v>-6.5469088663663797</v>
      </c>
      <c r="N42" s="3">
        <f>SUM(N40:N41)</f>
        <v>-40.169001664876077</v>
      </c>
      <c r="O42" s="3">
        <f t="shared" ref="O42:AK42" si="44">SUM(O40:O41)</f>
        <v>-7.6033160642382143</v>
      </c>
      <c r="P42" s="3">
        <f t="shared" si="44"/>
        <v>-32.565685600637835</v>
      </c>
      <c r="Q42" s="3">
        <f t="shared" si="44"/>
        <v>-11.812380702515384</v>
      </c>
      <c r="R42" s="3">
        <f t="shared" si="44"/>
        <v>-20.753304898122451</v>
      </c>
      <c r="S42" s="148">
        <f t="shared" si="44"/>
        <v>-20.753304898122451</v>
      </c>
      <c r="T42" s="3">
        <f t="shared" si="44"/>
        <v>-33.351502869038995</v>
      </c>
      <c r="U42" s="3">
        <f t="shared" si="44"/>
        <v>-17.354301651417501</v>
      </c>
      <c r="V42" s="3">
        <f t="shared" si="44"/>
        <v>-15.997201217621523</v>
      </c>
      <c r="W42" s="3">
        <f t="shared" si="44"/>
        <v>-10.583229339367136</v>
      </c>
      <c r="X42" s="3">
        <f t="shared" si="44"/>
        <v>-5.4139718782544435</v>
      </c>
      <c r="Y42" s="3">
        <f t="shared" si="44"/>
        <v>-8.9952143283041721</v>
      </c>
      <c r="Z42" s="3">
        <f t="shared" si="44"/>
        <v>3.5812424500497286</v>
      </c>
      <c r="AA42" s="3">
        <f t="shared" si="44"/>
        <v>3.5812424500497286</v>
      </c>
      <c r="AB42" s="147">
        <f t="shared" si="44"/>
        <v>-30.402131771580343</v>
      </c>
      <c r="AC42" s="3">
        <f t="shared" si="44"/>
        <v>-2.7124455298115464</v>
      </c>
      <c r="AD42" s="3">
        <f t="shared" si="44"/>
        <v>-27.689686241768811</v>
      </c>
      <c r="AE42" s="3">
        <f t="shared" si="44"/>
        <v>-10.893129329888168</v>
      </c>
      <c r="AF42" s="3">
        <f t="shared" si="44"/>
        <v>-16.796556911880657</v>
      </c>
      <c r="AG42" s="3">
        <f t="shared" si="44"/>
        <v>-11.899845692433274</v>
      </c>
      <c r="AH42" s="3">
        <f t="shared" si="44"/>
        <v>-4.8967112194473543</v>
      </c>
      <c r="AI42" s="148">
        <f t="shared" si="44"/>
        <v>-4.8967112194473543</v>
      </c>
      <c r="AJ42" s="3">
        <f t="shared" si="44"/>
        <v>-115.90588918717168</v>
      </c>
      <c r="AK42" s="3">
        <f t="shared" si="44"/>
        <v>-20.956542428850966</v>
      </c>
      <c r="AL42" s="20"/>
      <c r="AM42" s="20"/>
      <c r="AN42" s="20"/>
      <c r="AO42" s="20"/>
      <c r="AP42" s="20"/>
      <c r="AQ42" s="20"/>
      <c r="AR42" s="20"/>
      <c r="AS42" s="20"/>
      <c r="AT42" s="20"/>
      <c r="AU42" s="20"/>
      <c r="AV42" s="20"/>
      <c r="AW42" s="20"/>
      <c r="AX42" s="20"/>
      <c r="AY42" s="20"/>
      <c r="AZ42" s="20"/>
      <c r="BA42" s="20"/>
      <c r="BB42" s="20"/>
      <c r="BC42" s="20"/>
      <c r="BD42" s="20"/>
      <c r="BE42" s="20"/>
      <c r="BF42" s="20"/>
      <c r="BG42" s="20"/>
    </row>
    <row r="43" spans="1:59" x14ac:dyDescent="0.25">
      <c r="A43" s="23" t="s">
        <v>214</v>
      </c>
      <c r="B43" s="3">
        <f>C43</f>
        <v>51125.663242286661</v>
      </c>
      <c r="C43" s="3">
        <v>51125.663242286661</v>
      </c>
      <c r="D43" s="3">
        <v>49792.998074991672</v>
      </c>
      <c r="E43" s="3">
        <v>49971.642959910001</v>
      </c>
      <c r="F43" s="3">
        <v>49733.449780018891</v>
      </c>
      <c r="G43" s="3">
        <v>49813.145779216669</v>
      </c>
      <c r="H43" s="3">
        <v>49693.601780419987</v>
      </c>
      <c r="I43" s="3">
        <v>50131.769945563334</v>
      </c>
      <c r="J43" s="3">
        <f>K43</f>
        <v>49255.433615276663</v>
      </c>
      <c r="K43" s="3">
        <v>49255.433615276663</v>
      </c>
      <c r="L43" s="147">
        <v>50170.911367910827</v>
      </c>
      <c r="M43" s="3">
        <v>50256.754417619995</v>
      </c>
      <c r="N43" s="3">
        <v>50142.297018007775</v>
      </c>
      <c r="O43" s="3">
        <v>50670.846430986661</v>
      </c>
      <c r="P43" s="3">
        <v>49878.022311518333</v>
      </c>
      <c r="Q43" s="3">
        <v>51778.758775433329</v>
      </c>
      <c r="R43" s="3">
        <v>47977.285847603336</v>
      </c>
      <c r="S43" s="148">
        <v>47977.285847603336</v>
      </c>
      <c r="T43" s="3">
        <v>43854.151078034163</v>
      </c>
      <c r="U43" s="3">
        <v>46810.238456416664</v>
      </c>
      <c r="V43" s="3">
        <v>42868.78861857333</v>
      </c>
      <c r="W43" s="3">
        <v>45297.074338650003</v>
      </c>
      <c r="X43" s="3">
        <v>41654.645758534993</v>
      </c>
      <c r="Y43" s="3">
        <v>45394.191405076665</v>
      </c>
      <c r="Z43" s="3">
        <v>37915.100111993321</v>
      </c>
      <c r="AA43" s="3">
        <v>37915.100111993321</v>
      </c>
      <c r="AB43" s="147">
        <v>37724.641858310002</v>
      </c>
      <c r="AC43" s="3">
        <v>37821.933797563332</v>
      </c>
      <c r="AD43" s="3">
        <v>37692.21121189223</v>
      </c>
      <c r="AE43" s="3">
        <v>37371.405250566677</v>
      </c>
      <c r="AF43" s="3">
        <v>37852.614192555004</v>
      </c>
      <c r="AG43" s="3">
        <v>38981.83146673334</v>
      </c>
      <c r="AH43" s="3">
        <v>36723.396918376668</v>
      </c>
      <c r="AI43" s="148">
        <v>36723.396918376668</v>
      </c>
      <c r="AJ43" s="3">
        <v>36557.21231173</v>
      </c>
      <c r="AK43" s="3">
        <v>39306.924827103343</v>
      </c>
      <c r="AL43" s="20"/>
      <c r="AM43" s="20"/>
      <c r="AN43" s="20"/>
      <c r="AO43" s="20"/>
      <c r="AP43" s="20"/>
      <c r="AQ43" s="20"/>
      <c r="AR43" s="20"/>
      <c r="AS43" s="20"/>
      <c r="AT43" s="20"/>
      <c r="AU43" s="20"/>
      <c r="AV43" s="20"/>
      <c r="AW43" s="20"/>
      <c r="AX43" s="20"/>
      <c r="AY43" s="20"/>
      <c r="AZ43" s="20"/>
      <c r="BA43" s="20"/>
      <c r="BB43" s="20"/>
      <c r="BC43" s="20"/>
      <c r="BD43" s="20"/>
      <c r="BE43" s="20"/>
      <c r="BF43" s="20"/>
      <c r="BG43" s="20"/>
    </row>
    <row r="44" spans="1:59" ht="15.75" thickBot="1" x14ac:dyDescent="0.3">
      <c r="A44" s="56" t="s">
        <v>210</v>
      </c>
      <c r="B44" s="67">
        <f>(B42/91*365)/B43</f>
        <v>2.2317536928355684E-3</v>
      </c>
      <c r="C44" s="166">
        <f>(C42/91*365)/C43</f>
        <v>2.2317536928355684E-3</v>
      </c>
      <c r="D44" s="67">
        <f>(D42/365*365)/D43</f>
        <v>7.5219038138432507E-4</v>
      </c>
      <c r="E44" s="67">
        <f>(E42/92*365)/E43</f>
        <v>1.365100694215146E-3</v>
      </c>
      <c r="F44" s="67">
        <f>(F42/273*365)/F43</f>
        <v>5.4464271129003948E-4</v>
      </c>
      <c r="G44" s="67">
        <f>(G42/92*365)/G43</f>
        <v>7.9033681807610934E-4</v>
      </c>
      <c r="H44" s="67">
        <f>(H42/181*365)/H43</f>
        <v>4.1945185849554499E-4</v>
      </c>
      <c r="I44" s="67">
        <f>(I42/91*365)/I43</f>
        <v>2.9799639652557748E-4</v>
      </c>
      <c r="J44" s="67">
        <f>(J42/90*365)/J43</f>
        <v>5.4440027110976539E-4</v>
      </c>
      <c r="K44" s="166">
        <f>(K42/90*365)/K43</f>
        <v>5.4440027110976539E-4</v>
      </c>
      <c r="L44" s="165">
        <f>(L42/365*365)/L43</f>
        <v>-9.3113537820087961E-4</v>
      </c>
      <c r="M44" s="67">
        <f>(M42/92*365)/M43</f>
        <v>-5.168290234371588E-4</v>
      </c>
      <c r="N44" s="67">
        <f>(N42/273*365)/N43</f>
        <v>-1.0710679661813565E-3</v>
      </c>
      <c r="O44" s="67">
        <f>(O42/92*365)/O43</f>
        <v>-5.9531924493410227E-4</v>
      </c>
      <c r="P44" s="67">
        <f>(P42/181*365)/P43</f>
        <v>-1.3166346800176192E-3</v>
      </c>
      <c r="Q44" s="67">
        <f>(Q42/91*365)/Q43</f>
        <v>-9.1503408563527015E-4</v>
      </c>
      <c r="R44" s="67">
        <f>(R42/90*365)/R43</f>
        <v>-1.754292254944707E-3</v>
      </c>
      <c r="S44" s="166">
        <f>(S42/90*365)/S43</f>
        <v>-1.754292254944707E-3</v>
      </c>
      <c r="T44" s="67">
        <f>(T42/365*365)/T43</f>
        <v>-7.6050959941496225E-4</v>
      </c>
      <c r="U44" s="67">
        <f>(U42/92*365)/U43</f>
        <v>-1.4708599600270762E-3</v>
      </c>
      <c r="V44" s="67">
        <f>(V42/273*365)/V43</f>
        <v>-4.9892241230457043E-4</v>
      </c>
      <c r="W44" s="67">
        <f>(W42/92*365)/W43</f>
        <v>-9.26943134097683E-4</v>
      </c>
      <c r="X44" s="67">
        <f>(X42/181*365)/X43</f>
        <v>-2.6209989061773311E-4</v>
      </c>
      <c r="Y44" s="67">
        <f>(Y42/91*365)/Y43</f>
        <v>-7.9480886663142432E-4</v>
      </c>
      <c r="Z44" s="67">
        <f>(Z42/90*365)/Z43</f>
        <v>3.8306446959627969E-4</v>
      </c>
      <c r="AA44" s="67">
        <f>(AA42/90*365)/AA43</f>
        <v>3.8306446959627969E-4</v>
      </c>
      <c r="AB44" s="165">
        <f>(AB42/365*366)/AB43</f>
        <v>-8.0810376935541294E-4</v>
      </c>
      <c r="AC44" s="67">
        <f>(AC42/92*366)/AC43</f>
        <v>-2.8530576912943475E-4</v>
      </c>
      <c r="AD44" s="67">
        <f>(AD42/273*366)/AD43</f>
        <v>-9.8488348935711493E-4</v>
      </c>
      <c r="AE44" s="67">
        <f>(AE42/92*366)/AE43</f>
        <v>-1.1595954144526092E-3</v>
      </c>
      <c r="AF44" s="67">
        <f>(AF42/181*366)/AF43</f>
        <v>-8.9727774887284821E-4</v>
      </c>
      <c r="AG44" s="67">
        <f>(AG42/91*366)/AG43</f>
        <v>-1.2277749925818761E-3</v>
      </c>
      <c r="AH44" s="67">
        <f>(AH42/91*366)/AH43</f>
        <v>-5.3629202517306335E-4</v>
      </c>
      <c r="AI44" s="166">
        <f>(AI42/91*366)/AI43</f>
        <v>-5.3629202517306335E-4</v>
      </c>
      <c r="AJ44" s="67">
        <f>(AJ42/365*365)/AJ43</f>
        <v>-3.1705341260384154E-3</v>
      </c>
      <c r="AK44" s="67">
        <f>(AK42/92*365)/AK43</f>
        <v>-2.1152202714186906E-3</v>
      </c>
      <c r="AL44" s="20"/>
      <c r="AM44" s="20"/>
      <c r="AN44" s="20"/>
      <c r="AO44" s="20"/>
      <c r="AP44" s="20"/>
      <c r="AQ44" s="20"/>
      <c r="AR44" s="20"/>
      <c r="AS44" s="20"/>
      <c r="AT44" s="20"/>
      <c r="AU44" s="20"/>
      <c r="AV44" s="20"/>
      <c r="AW44" s="20"/>
      <c r="AX44" s="20"/>
      <c r="AY44" s="20"/>
      <c r="AZ44" s="20"/>
      <c r="BA44" s="20"/>
      <c r="BB44" s="20"/>
      <c r="BC44" s="20"/>
      <c r="BD44" s="20"/>
      <c r="BE44" s="20"/>
      <c r="BF44" s="20"/>
      <c r="BG44" s="20"/>
    </row>
    <row r="45" spans="1:59" x14ac:dyDescent="0.25">
      <c r="A45" s="20"/>
      <c r="B45" s="20"/>
      <c r="C45" s="188"/>
      <c r="D45" s="159"/>
      <c r="E45" s="20"/>
      <c r="F45" s="159"/>
      <c r="G45" s="20"/>
      <c r="H45" s="159"/>
      <c r="I45" s="159"/>
      <c r="J45" s="20"/>
      <c r="K45" s="20"/>
      <c r="L45" s="145"/>
      <c r="M45" s="22"/>
      <c r="N45" s="159"/>
      <c r="O45" s="159"/>
      <c r="P45" s="159"/>
      <c r="Q45" s="159"/>
      <c r="R45" s="159"/>
      <c r="S45" s="160"/>
      <c r="T45" s="116"/>
      <c r="U45" s="8"/>
      <c r="V45" s="8"/>
      <c r="W45" s="8"/>
      <c r="X45" s="8"/>
      <c r="Y45" s="8"/>
      <c r="Z45" s="8"/>
      <c r="AA45" s="8"/>
      <c r="AB45" s="228"/>
      <c r="AC45" s="159"/>
      <c r="AD45" s="159"/>
      <c r="AE45" s="159"/>
      <c r="AF45" s="159"/>
      <c r="AG45" s="159"/>
      <c r="AH45" s="159"/>
      <c r="AI45" s="160"/>
      <c r="AJ45" s="8"/>
    </row>
    <row r="46" spans="1:59" x14ac:dyDescent="0.25">
      <c r="A46" s="23" t="s">
        <v>200</v>
      </c>
      <c r="B46" s="3">
        <f>C46</f>
        <v>-167.15958964000001</v>
      </c>
      <c r="C46" s="3">
        <v>-167.15958964000001</v>
      </c>
      <c r="D46" s="3">
        <f>E46+G46+I46+K46</f>
        <v>-557.73891800000001</v>
      </c>
      <c r="E46" s="3">
        <v>-158.71615944999996</v>
      </c>
      <c r="F46" s="3">
        <f>K46+I46+G46</f>
        <v>-399.02275854999999</v>
      </c>
      <c r="G46" s="3">
        <v>-144.55375084000002</v>
      </c>
      <c r="H46" s="3">
        <f>K46+I46</f>
        <v>-254.46900770999997</v>
      </c>
      <c r="I46" s="3">
        <v>-130.63674572999997</v>
      </c>
      <c r="J46" s="3">
        <f>K46</f>
        <v>-123.83226198000001</v>
      </c>
      <c r="K46" s="3">
        <v>-123.83226198000001</v>
      </c>
      <c r="L46" s="147">
        <f>M46+O46+Q46+S46</f>
        <v>-431.59350021</v>
      </c>
      <c r="M46" s="3">
        <v>-115.79510139000001</v>
      </c>
      <c r="N46" s="3">
        <v>-315.79839881999999</v>
      </c>
      <c r="O46" s="3">
        <v>-108.54803304000002</v>
      </c>
      <c r="P46" s="3">
        <v>-207.25036578000001</v>
      </c>
      <c r="Q46" s="3">
        <v>-104.81928934</v>
      </c>
      <c r="R46" s="3">
        <v>-102.43107644</v>
      </c>
      <c r="S46" s="148">
        <v>-102.43107644</v>
      </c>
      <c r="T46" s="3">
        <v>-410.06361751000003</v>
      </c>
      <c r="U46" s="3">
        <v>-103.19994462000001</v>
      </c>
      <c r="V46" s="3">
        <v>-306.86367288999998</v>
      </c>
      <c r="W46" s="3">
        <v>-103.96653587</v>
      </c>
      <c r="X46" s="3">
        <v>-202.89713701999997</v>
      </c>
      <c r="Y46" s="3">
        <v>-101.70810210999998</v>
      </c>
      <c r="Z46" s="3">
        <v>-101.18903490999999</v>
      </c>
      <c r="AA46" s="3">
        <v>-101.18903490999999</v>
      </c>
      <c r="AB46" s="147">
        <v>-418.42624622999989</v>
      </c>
      <c r="AC46" s="3">
        <v>-95.543433080000014</v>
      </c>
      <c r="AD46" s="3">
        <v>-322.88281314999989</v>
      </c>
      <c r="AE46" s="3">
        <v>-94.445640220000001</v>
      </c>
      <c r="AF46" s="3">
        <v>-228.43717292999995</v>
      </c>
      <c r="AG46" s="3">
        <v>-107.07811122999999</v>
      </c>
      <c r="AH46" s="3">
        <v>-121.35906169999997</v>
      </c>
      <c r="AI46" s="148">
        <v>-121.35906169999997</v>
      </c>
      <c r="AJ46" s="3">
        <v>-739.23132767000004</v>
      </c>
      <c r="AK46" s="3">
        <v>-143.72919303000003</v>
      </c>
    </row>
    <row r="47" spans="1:59" x14ac:dyDescent="0.25">
      <c r="A47" s="134" t="s">
        <v>197</v>
      </c>
      <c r="B47" s="25">
        <f>C47</f>
        <v>242.49316428952267</v>
      </c>
      <c r="C47" s="25">
        <v>242.49316428952267</v>
      </c>
      <c r="D47" s="4">
        <f>E47+G47+I47+K47</f>
        <v>806.0787167335551</v>
      </c>
      <c r="E47" s="4">
        <v>244.14178283719886</v>
      </c>
      <c r="F47" s="4">
        <f>K47+I47+G47</f>
        <v>561.93693389635632</v>
      </c>
      <c r="G47" s="4">
        <v>216.35680460926045</v>
      </c>
      <c r="H47" s="4">
        <f>K47+I47</f>
        <v>345.58012928709582</v>
      </c>
      <c r="I47" s="4">
        <v>183.80837079376215</v>
      </c>
      <c r="J47" s="25">
        <f>K47</f>
        <v>161.77175849333369</v>
      </c>
      <c r="K47" s="25">
        <v>161.77175849333369</v>
      </c>
      <c r="L47" s="154">
        <f>M47+O47+Q47+S47</f>
        <v>527.05187180623818</v>
      </c>
      <c r="M47" s="4">
        <v>147.26942438639855</v>
      </c>
      <c r="N47" s="4">
        <v>379.78244741983963</v>
      </c>
      <c r="O47" s="4">
        <v>137.59940501774028</v>
      </c>
      <c r="P47" s="4">
        <v>242.18304240209929</v>
      </c>
      <c r="Q47" s="4">
        <v>134.477618781746</v>
      </c>
      <c r="R47" s="4">
        <v>107.70542362035327</v>
      </c>
      <c r="S47" s="155">
        <v>107.70542362035327</v>
      </c>
      <c r="T47" s="4">
        <v>456.58318109438522</v>
      </c>
      <c r="U47" s="4">
        <v>101.68972335727926</v>
      </c>
      <c r="V47" s="4">
        <v>354.89345773710596</v>
      </c>
      <c r="W47" s="4">
        <v>107.96424872960476</v>
      </c>
      <c r="X47" s="4">
        <v>246.92920900750121</v>
      </c>
      <c r="Y47" s="4">
        <v>116.88082686011735</v>
      </c>
      <c r="Z47" s="4">
        <v>130.04838214738388</v>
      </c>
      <c r="AA47" s="4">
        <v>130.04838214738388</v>
      </c>
      <c r="AB47" s="154">
        <v>521.46625120709155</v>
      </c>
      <c r="AC47" s="4">
        <v>136.61011282957185</v>
      </c>
      <c r="AD47" s="4">
        <v>384.85613837751981</v>
      </c>
      <c r="AE47" s="4">
        <v>129.5887293723155</v>
      </c>
      <c r="AF47" s="4">
        <v>255.26740900520429</v>
      </c>
      <c r="AG47" s="4">
        <v>120.99911822607991</v>
      </c>
      <c r="AH47" s="4">
        <v>134.26829077912438</v>
      </c>
      <c r="AI47" s="155">
        <v>134.26829077912438</v>
      </c>
      <c r="AJ47" s="4">
        <v>621.13903779166856</v>
      </c>
      <c r="AK47" s="4">
        <v>137.00572015369781</v>
      </c>
    </row>
    <row r="48" spans="1:59" x14ac:dyDescent="0.25">
      <c r="A48" s="23" t="s">
        <v>201</v>
      </c>
      <c r="B48" s="3">
        <f t="shared" ref="B48:C48" si="45">SUM(B46:B47)</f>
        <v>75.33357464952266</v>
      </c>
      <c r="C48" s="148">
        <f t="shared" si="45"/>
        <v>75.33357464952266</v>
      </c>
      <c r="D48" s="3">
        <f>SUM(D46:D47)</f>
        <v>248.33979873355509</v>
      </c>
      <c r="E48" s="3">
        <f>SUM(E46:E47)</f>
        <v>85.425623387198897</v>
      </c>
      <c r="F48" s="3">
        <f t="shared" ref="F48:G48" si="46">SUM(F46:F47)</f>
        <v>162.91417534635633</v>
      </c>
      <c r="G48" s="3">
        <f t="shared" si="46"/>
        <v>71.80305376926043</v>
      </c>
      <c r="H48" s="3">
        <f t="shared" ref="H48:I48" si="47">SUM(H46:H47)</f>
        <v>91.111121577095844</v>
      </c>
      <c r="I48" s="3">
        <f t="shared" si="47"/>
        <v>53.171625063762178</v>
      </c>
      <c r="J48" s="3">
        <f t="shared" ref="J48:K48" si="48">SUM(J46:J47)</f>
        <v>37.93949651333368</v>
      </c>
      <c r="K48" s="148">
        <f t="shared" si="48"/>
        <v>37.93949651333368</v>
      </c>
      <c r="L48" s="147">
        <f>SUM(L46:L47)</f>
        <v>95.45837159623818</v>
      </c>
      <c r="M48" s="3">
        <f>SUM(M46:M47)</f>
        <v>31.474322996398541</v>
      </c>
      <c r="N48" s="3">
        <f>SUM(N46:N47)</f>
        <v>63.984048599839639</v>
      </c>
      <c r="O48" s="3">
        <f t="shared" ref="O48:AK48" si="49">SUM(O46:O47)</f>
        <v>29.05137197774026</v>
      </c>
      <c r="P48" s="3">
        <f t="shared" si="49"/>
        <v>34.932676622099279</v>
      </c>
      <c r="Q48" s="3">
        <f t="shared" si="49"/>
        <v>29.658329441746005</v>
      </c>
      <c r="R48" s="3">
        <f t="shared" si="49"/>
        <v>5.2743471803532742</v>
      </c>
      <c r="S48" s="148">
        <f t="shared" si="49"/>
        <v>5.2743471803532742</v>
      </c>
      <c r="T48" s="3">
        <f t="shared" si="49"/>
        <v>46.519563584385196</v>
      </c>
      <c r="U48" s="3">
        <f t="shared" si="49"/>
        <v>-1.5102212627207479</v>
      </c>
      <c r="V48" s="3">
        <f t="shared" si="49"/>
        <v>48.029784847105987</v>
      </c>
      <c r="W48" s="3">
        <f t="shared" si="49"/>
        <v>3.9977128596047606</v>
      </c>
      <c r="X48" s="3">
        <f t="shared" si="49"/>
        <v>44.03207198750124</v>
      </c>
      <c r="Y48" s="3">
        <f t="shared" si="49"/>
        <v>15.172724750117368</v>
      </c>
      <c r="Z48" s="3">
        <f t="shared" si="49"/>
        <v>28.859347237383886</v>
      </c>
      <c r="AA48" s="3">
        <f t="shared" si="49"/>
        <v>28.859347237383886</v>
      </c>
      <c r="AB48" s="147">
        <f t="shared" si="49"/>
        <v>103.04000497709166</v>
      </c>
      <c r="AC48" s="3">
        <f t="shared" si="49"/>
        <v>41.066679749571833</v>
      </c>
      <c r="AD48" s="3">
        <f t="shared" si="49"/>
        <v>61.973325227519922</v>
      </c>
      <c r="AE48" s="3">
        <f t="shared" si="49"/>
        <v>35.143089152315497</v>
      </c>
      <c r="AF48" s="3">
        <f t="shared" si="49"/>
        <v>26.83023607520434</v>
      </c>
      <c r="AG48" s="3">
        <f t="shared" si="49"/>
        <v>13.921006996079925</v>
      </c>
      <c r="AH48" s="3">
        <f t="shared" si="49"/>
        <v>12.909229079124415</v>
      </c>
      <c r="AI48" s="148">
        <f t="shared" si="49"/>
        <v>12.909229079124415</v>
      </c>
      <c r="AJ48" s="3">
        <f t="shared" si="49"/>
        <v>-118.09228987833148</v>
      </c>
      <c r="AK48" s="3">
        <f t="shared" si="49"/>
        <v>-6.7234728763022247</v>
      </c>
    </row>
    <row r="49" spans="1:51" x14ac:dyDescent="0.25">
      <c r="A49" s="23" t="s">
        <v>215</v>
      </c>
      <c r="B49" s="3">
        <f>C49</f>
        <v>54206.351509813328</v>
      </c>
      <c r="C49" s="3">
        <v>54206.351509813328</v>
      </c>
      <c r="D49" s="3">
        <v>52682.99478709916</v>
      </c>
      <c r="E49" s="3">
        <v>53779.959956730003</v>
      </c>
      <c r="F49" s="3">
        <v>52317.339730555555</v>
      </c>
      <c r="G49" s="3">
        <v>53957.310885373328</v>
      </c>
      <c r="H49" s="3">
        <v>51497.354153146676</v>
      </c>
      <c r="I49" s="3">
        <v>51955.536402453348</v>
      </c>
      <c r="J49" s="3">
        <f>K49</f>
        <v>51039.171903840004</v>
      </c>
      <c r="K49" s="3">
        <v>51039.171903840004</v>
      </c>
      <c r="L49" s="147">
        <v>50373.767924432505</v>
      </c>
      <c r="M49" s="3">
        <v>50997.451730293331</v>
      </c>
      <c r="N49" s="3">
        <v>50165.873322478881</v>
      </c>
      <c r="O49" s="3">
        <v>51717.487142050013</v>
      </c>
      <c r="P49" s="3">
        <v>49390.066412693319</v>
      </c>
      <c r="Q49" s="3">
        <v>49682.942702313332</v>
      </c>
      <c r="R49" s="3">
        <v>49097.190123073327</v>
      </c>
      <c r="S49" s="148">
        <v>49097.190123073327</v>
      </c>
      <c r="T49" s="3">
        <v>48918.760810665008</v>
      </c>
      <c r="U49" s="3">
        <v>49361.16541810667</v>
      </c>
      <c r="V49" s="3">
        <v>48771.292608184449</v>
      </c>
      <c r="W49" s="3">
        <v>49993.217074003333</v>
      </c>
      <c r="X49" s="3">
        <v>48160.330375275</v>
      </c>
      <c r="Y49" s="3">
        <v>48277.598898846678</v>
      </c>
      <c r="Z49" s="3">
        <v>48043.061851703329</v>
      </c>
      <c r="AA49" s="3">
        <v>48043.061851703329</v>
      </c>
      <c r="AB49" s="147">
        <v>47888.803085140004</v>
      </c>
      <c r="AC49" s="3">
        <v>47993.696768166665</v>
      </c>
      <c r="AD49" s="3">
        <v>47853.838524131112</v>
      </c>
      <c r="AE49" s="3">
        <v>48817.026327026673</v>
      </c>
      <c r="AF49" s="3">
        <v>47372.244622683327</v>
      </c>
      <c r="AG49" s="3">
        <v>47487.246013146665</v>
      </c>
      <c r="AH49" s="3">
        <v>47257.243232220004</v>
      </c>
      <c r="AI49" s="148">
        <v>47257.243232220004</v>
      </c>
      <c r="AJ49" s="3">
        <v>46243.007353044166</v>
      </c>
      <c r="AK49" s="3">
        <v>46868.728885630007</v>
      </c>
    </row>
    <row r="50" spans="1:51" ht="15.75" thickBot="1" x14ac:dyDescent="0.3">
      <c r="A50" s="56" t="s">
        <v>211</v>
      </c>
      <c r="B50" s="67">
        <f>(B48/91*365)/B49</f>
        <v>5.5742940017472556E-3</v>
      </c>
      <c r="C50" s="166">
        <f>(C48/91*365)/C49</f>
        <v>5.5742940017472556E-3</v>
      </c>
      <c r="D50" s="67">
        <f>(D48/365*365)/D49</f>
        <v>4.7138512101891315E-3</v>
      </c>
      <c r="E50" s="67">
        <f>(E48/92*365)/E49</f>
        <v>6.3019175854267867E-3</v>
      </c>
      <c r="F50" s="67">
        <f>(F48/273*365)/F49</f>
        <v>4.1633549565908787E-3</v>
      </c>
      <c r="G50" s="67">
        <f>(G48/92*365)/G49</f>
        <v>5.2795590898694249E-3</v>
      </c>
      <c r="H50" s="67">
        <f>(H48/181*365)/H49</f>
        <v>3.5678021766848028E-3</v>
      </c>
      <c r="I50" s="67">
        <f>(I48/91*365)/I49</f>
        <v>4.1048715612357197E-3</v>
      </c>
      <c r="J50" s="67">
        <f>(J48/90*365)/J49</f>
        <v>3.0146597235065002E-3</v>
      </c>
      <c r="K50" s="166">
        <f>(K48/90*365)/K49</f>
        <v>3.0146597235065002E-3</v>
      </c>
      <c r="L50" s="165">
        <f>(L48/365*365)/L49</f>
        <v>1.8950016155122385E-3</v>
      </c>
      <c r="M50" s="67">
        <f>(M48/92*365)/M49</f>
        <v>2.4485724507675934E-3</v>
      </c>
      <c r="N50" s="67">
        <f>(N48/273*365)/N49</f>
        <v>1.7052715907937481E-3</v>
      </c>
      <c r="O50" s="67">
        <f>(O48/92*365)/O49</f>
        <v>2.2286109966496749E-3</v>
      </c>
      <c r="P50" s="67">
        <f>(P48/181*365)/P49</f>
        <v>1.426285749359502E-3</v>
      </c>
      <c r="Q50" s="67">
        <f>(Q48/91*365)/Q49</f>
        <v>2.3943677045843766E-3</v>
      </c>
      <c r="R50" s="67">
        <f>(R48/90*365)/R49</f>
        <v>4.3567479025969822E-4</v>
      </c>
      <c r="S50" s="166">
        <f>(S48/90*365)/S49</f>
        <v>4.3567479025969822E-4</v>
      </c>
      <c r="T50" s="67">
        <f>(T48/365*365)/T49</f>
        <v>9.5095547829664661E-4</v>
      </c>
      <c r="U50" s="67">
        <f>(U48/92*365)/U49</f>
        <v>-1.2138365564524606E-4</v>
      </c>
      <c r="V50" s="67">
        <f>(V48/273*365)/V49</f>
        <v>1.3166689454633539E-3</v>
      </c>
      <c r="W50" s="67">
        <f>(W48/92*365)/W49</f>
        <v>3.1725286278331795E-4</v>
      </c>
      <c r="X50" s="67">
        <f>(X48/181*365)/X49</f>
        <v>1.843715701926486E-3</v>
      </c>
      <c r="Y50" s="67">
        <f>(Y48/91*365)/Y49</f>
        <v>1.260577030083731E-3</v>
      </c>
      <c r="Z50" s="67">
        <f>(Z48/90*365)/Z49</f>
        <v>2.4361620909914908E-3</v>
      </c>
      <c r="AA50" s="67">
        <f>(AA48/90*365)/AA49</f>
        <v>2.4361620909914908E-3</v>
      </c>
      <c r="AB50" s="165">
        <f>(AB48/365*366)/AB49</f>
        <v>2.1575462259287841E-3</v>
      </c>
      <c r="AC50" s="67">
        <f>(AC48/92*366)/AC49</f>
        <v>3.4040712862746358E-3</v>
      </c>
      <c r="AD50" s="67">
        <f>(AD48/273*366)/AD49</f>
        <v>1.7362268085578266E-3</v>
      </c>
      <c r="AE50" s="67">
        <f>(AE48/92*366)/AE49</f>
        <v>2.8639265217368674E-3</v>
      </c>
      <c r="AF50" s="67">
        <f>(AF48/181*366)/AF49</f>
        <v>1.1452572276543047E-3</v>
      </c>
      <c r="AG50" s="67">
        <f>(AG48/91*366)/AG49</f>
        <v>1.1790530907295641E-3</v>
      </c>
      <c r="AH50" s="67">
        <f>(AH48/91*366)/AH49</f>
        <v>1.098681008153232E-3</v>
      </c>
      <c r="AI50" s="166">
        <f>(AI48/91*366)/AI49</f>
        <v>1.098681008153232E-3</v>
      </c>
      <c r="AJ50" s="67">
        <f>(AJ48/365*365)/AJ49</f>
        <v>-2.5537329131029691E-3</v>
      </c>
      <c r="AK50" s="67">
        <f>(AK48/92*365)/AK49</f>
        <v>-5.6913529465567347E-4</v>
      </c>
    </row>
    <row r="51" spans="1:51" x14ac:dyDescent="0.25">
      <c r="B51" s="20"/>
      <c r="C51" s="188"/>
      <c r="D51" s="90"/>
      <c r="F51" s="90"/>
      <c r="H51" s="90"/>
      <c r="I51" s="90"/>
      <c r="J51" s="20"/>
      <c r="K51" s="20"/>
      <c r="L51" s="145"/>
      <c r="M51" s="22"/>
      <c r="N51" s="159"/>
      <c r="O51" s="90"/>
      <c r="P51" s="90"/>
      <c r="Q51" s="90"/>
      <c r="R51" s="90"/>
      <c r="S51" s="170"/>
      <c r="T51" s="70"/>
      <c r="U51" s="70"/>
      <c r="V51" s="70"/>
      <c r="W51" s="70"/>
      <c r="X51" s="70"/>
      <c r="Y51" s="70"/>
      <c r="Z51" s="70"/>
      <c r="AA51" s="70"/>
      <c r="AB51" s="171"/>
      <c r="AC51" s="90"/>
      <c r="AD51" s="90"/>
      <c r="AE51" s="90"/>
      <c r="AF51" s="90"/>
      <c r="AG51" s="90"/>
      <c r="AH51" s="90"/>
      <c r="AI51" s="170"/>
      <c r="AJ51" s="70"/>
      <c r="AK51" s="70"/>
      <c r="AL51" s="70"/>
      <c r="AM51" s="70"/>
      <c r="AN51" s="70"/>
      <c r="AO51" s="70"/>
      <c r="AP51" s="70"/>
      <c r="AQ51" s="70"/>
      <c r="AR51" s="70"/>
      <c r="AS51" s="70"/>
      <c r="AT51" s="70"/>
      <c r="AU51" s="70"/>
      <c r="AV51" s="70"/>
      <c r="AW51" s="70"/>
      <c r="AX51" s="70"/>
      <c r="AY51" s="70"/>
    </row>
    <row r="52" spans="1:51" x14ac:dyDescent="0.25">
      <c r="B52" s="20"/>
      <c r="C52" s="188"/>
      <c r="D52" s="90"/>
      <c r="F52" s="90"/>
      <c r="H52" s="90"/>
      <c r="I52" s="90"/>
      <c r="J52" s="20"/>
      <c r="K52" s="20"/>
      <c r="L52" s="145"/>
      <c r="M52" s="22"/>
      <c r="N52" s="159"/>
      <c r="O52" s="90"/>
      <c r="P52" s="90"/>
      <c r="Q52" s="90"/>
      <c r="R52" s="90"/>
      <c r="S52" s="170"/>
      <c r="T52" s="70"/>
      <c r="U52" s="70"/>
      <c r="V52" s="70"/>
      <c r="W52" s="70"/>
      <c r="X52" s="70"/>
      <c r="Y52" s="70"/>
      <c r="Z52" s="70"/>
      <c r="AA52" s="70"/>
      <c r="AB52" s="171"/>
      <c r="AC52" s="90"/>
      <c r="AD52" s="90"/>
      <c r="AE52" s="90"/>
      <c r="AF52" s="90"/>
      <c r="AG52" s="90"/>
      <c r="AH52" s="90"/>
      <c r="AI52" s="170"/>
      <c r="AJ52" s="70"/>
      <c r="AK52" s="70"/>
      <c r="AL52" s="70"/>
      <c r="AM52" s="70"/>
      <c r="AN52" s="70"/>
      <c r="AO52" s="70"/>
      <c r="AP52" s="70"/>
      <c r="AQ52" s="70"/>
      <c r="AR52" s="70"/>
      <c r="AS52" s="70"/>
      <c r="AT52" s="70"/>
      <c r="AU52" s="70"/>
      <c r="AV52" s="70"/>
      <c r="AW52" s="70"/>
      <c r="AX52" s="70"/>
      <c r="AY52" s="70"/>
    </row>
    <row r="53" spans="1:51" x14ac:dyDescent="0.25">
      <c r="A53" s="23" t="s">
        <v>277</v>
      </c>
      <c r="B53" s="70">
        <v>212161</v>
      </c>
      <c r="C53" s="170"/>
      <c r="D53" s="90">
        <v>207114</v>
      </c>
      <c r="E53" s="20"/>
      <c r="F53" s="90">
        <v>203575</v>
      </c>
      <c r="G53" s="20"/>
      <c r="H53" s="90">
        <v>198626</v>
      </c>
      <c r="I53" s="90"/>
      <c r="J53" s="70">
        <v>196468</v>
      </c>
      <c r="K53" s="70"/>
      <c r="L53" s="171">
        <v>192105</v>
      </c>
      <c r="M53" s="90"/>
      <c r="N53" s="90">
        <v>183014</v>
      </c>
      <c r="O53" s="90"/>
      <c r="P53" s="90">
        <v>178927</v>
      </c>
      <c r="Q53" s="90"/>
      <c r="R53" s="90">
        <v>174292</v>
      </c>
      <c r="S53" s="170"/>
      <c r="T53" s="70">
        <v>172554</v>
      </c>
      <c r="U53" s="70"/>
      <c r="V53" s="70">
        <v>167105</v>
      </c>
      <c r="W53" s="70"/>
      <c r="X53" s="70">
        <v>164958</v>
      </c>
      <c r="Y53" s="70"/>
      <c r="Z53" s="70">
        <v>159843</v>
      </c>
      <c r="AA53" s="70"/>
      <c r="AB53" s="171">
        <v>157638</v>
      </c>
      <c r="AC53" s="90"/>
      <c r="AD53" s="90">
        <v>157352</v>
      </c>
      <c r="AE53" s="90"/>
      <c r="AF53" s="90">
        <v>156738</v>
      </c>
      <c r="AG53" s="90"/>
      <c r="AH53" s="90">
        <v>155172</v>
      </c>
      <c r="AI53" s="170"/>
      <c r="AJ53" s="70">
        <v>155190</v>
      </c>
      <c r="AK53" s="70"/>
      <c r="AL53" s="70"/>
      <c r="AM53" s="70"/>
      <c r="AN53" s="70"/>
      <c r="AO53" s="70"/>
      <c r="AP53" s="70"/>
      <c r="AQ53" s="70"/>
      <c r="AR53" s="70"/>
      <c r="AS53" s="70"/>
      <c r="AT53" s="70"/>
      <c r="AU53" s="70"/>
      <c r="AV53" s="70"/>
      <c r="AW53" s="70"/>
      <c r="AX53" s="70"/>
      <c r="AY53" s="70"/>
    </row>
    <row r="54" spans="1:51" x14ac:dyDescent="0.25">
      <c r="A54" s="26" t="s">
        <v>246</v>
      </c>
      <c r="B54" s="120">
        <v>4193</v>
      </c>
      <c r="C54" s="206"/>
      <c r="D54" s="71">
        <v>4243</v>
      </c>
      <c r="E54" s="26"/>
      <c r="F54" s="71">
        <v>6279</v>
      </c>
      <c r="G54" s="26"/>
      <c r="H54" s="71">
        <v>8887</v>
      </c>
      <c r="I54" s="93"/>
      <c r="J54" s="120">
        <v>8938</v>
      </c>
      <c r="K54" s="11"/>
      <c r="L54" s="162">
        <v>9294</v>
      </c>
      <c r="M54" s="11"/>
      <c r="N54" s="4">
        <v>13431</v>
      </c>
      <c r="O54" s="93"/>
      <c r="P54" s="71">
        <v>14547</v>
      </c>
      <c r="Q54" s="93"/>
      <c r="R54" s="71">
        <v>14632</v>
      </c>
      <c r="S54" s="172"/>
      <c r="T54" s="71">
        <v>14583</v>
      </c>
      <c r="U54" s="93"/>
      <c r="V54" s="71">
        <v>18045</v>
      </c>
      <c r="W54" s="93"/>
      <c r="X54" s="71">
        <v>19359</v>
      </c>
      <c r="Y54" s="93"/>
      <c r="Z54" s="71">
        <v>23339</v>
      </c>
      <c r="AA54" s="93"/>
      <c r="AB54" s="149">
        <v>24694</v>
      </c>
      <c r="AC54" s="93"/>
      <c r="AD54" s="71">
        <v>25690</v>
      </c>
      <c r="AE54" s="93"/>
      <c r="AF54" s="71">
        <v>26700</v>
      </c>
      <c r="AG54" s="93"/>
      <c r="AH54" s="71">
        <v>28767</v>
      </c>
      <c r="AI54" s="172"/>
      <c r="AJ54" s="71">
        <v>28706</v>
      </c>
      <c r="AK54" s="11"/>
      <c r="AL54" s="70"/>
    </row>
    <row r="55" spans="1:51" ht="30" x14ac:dyDescent="0.25">
      <c r="A55" s="39" t="s">
        <v>275</v>
      </c>
      <c r="B55" s="90">
        <f>SUM(B53:B54)</f>
        <v>216354</v>
      </c>
      <c r="C55" s="175"/>
      <c r="D55" s="90">
        <f>SUM(D53:D54)</f>
        <v>211357</v>
      </c>
      <c r="E55" s="72"/>
      <c r="F55" s="90">
        <f>SUM(F53:F54)</f>
        <v>209854</v>
      </c>
      <c r="G55" s="72"/>
      <c r="H55" s="90">
        <f>SUM(H53:H54)</f>
        <v>207513</v>
      </c>
      <c r="I55" s="42"/>
      <c r="J55" s="90">
        <f>SUM(J53:J54)</f>
        <v>205406</v>
      </c>
      <c r="K55" s="39"/>
      <c r="L55" s="171">
        <f>SUM(L53:L54)</f>
        <v>201399</v>
      </c>
      <c r="M55" s="141"/>
      <c r="N55" s="90">
        <f>SUM(N53:N54)</f>
        <v>196445</v>
      </c>
      <c r="O55" s="42"/>
      <c r="P55" s="90">
        <f>SUM(P53:P54)</f>
        <v>193474</v>
      </c>
      <c r="Q55" s="42"/>
      <c r="R55" s="90">
        <f>SUM(R53:R54)</f>
        <v>188924</v>
      </c>
      <c r="S55" s="173"/>
      <c r="T55" s="70">
        <f>SUM(T53:T54)</f>
        <v>187137</v>
      </c>
      <c r="U55" s="15"/>
      <c r="V55" s="70">
        <f>SUM(V53:V54)</f>
        <v>185150</v>
      </c>
      <c r="W55" s="15"/>
      <c r="X55" s="70">
        <f>SUM(X53:X54)</f>
        <v>184317</v>
      </c>
      <c r="Y55" s="15"/>
      <c r="Z55" s="70">
        <f>SUM(Z53:Z54)</f>
        <v>183182</v>
      </c>
      <c r="AA55" s="15"/>
      <c r="AB55" s="171">
        <f>SUM(AB53:AB54)</f>
        <v>182332</v>
      </c>
      <c r="AC55" s="91"/>
      <c r="AD55" s="90">
        <f>SUM(AD53:AD54)</f>
        <v>183042</v>
      </c>
      <c r="AE55" s="91"/>
      <c r="AF55" s="90">
        <f>SUM(AF53:AF54)</f>
        <v>183438</v>
      </c>
      <c r="AG55" s="91"/>
      <c r="AH55" s="90">
        <f>SUM(AH53:AH54)</f>
        <v>183939</v>
      </c>
      <c r="AI55" s="230"/>
      <c r="AJ55" s="70">
        <f>SUM(AJ53:AJ54)</f>
        <v>183896</v>
      </c>
      <c r="AK55" s="15"/>
    </row>
    <row r="56" spans="1:51" x14ac:dyDescent="0.25">
      <c r="A56" s="72"/>
      <c r="B56" s="39"/>
      <c r="C56" s="175"/>
      <c r="D56" s="90"/>
      <c r="E56" s="72"/>
      <c r="F56" s="90"/>
      <c r="G56" s="72"/>
      <c r="H56" s="90"/>
      <c r="I56" s="42"/>
      <c r="J56" s="39"/>
      <c r="K56" s="39"/>
      <c r="L56" s="174"/>
      <c r="M56" s="141"/>
      <c r="N56" s="90"/>
      <c r="O56" s="42"/>
      <c r="P56" s="90"/>
      <c r="Q56" s="42"/>
      <c r="R56" s="90"/>
      <c r="S56" s="173"/>
      <c r="T56" s="70"/>
      <c r="U56" s="15"/>
      <c r="V56" s="70"/>
      <c r="W56" s="15"/>
      <c r="X56" s="70"/>
      <c r="Y56" s="15"/>
      <c r="Z56" s="70"/>
      <c r="AA56" s="15"/>
      <c r="AB56" s="171"/>
      <c r="AC56" s="91"/>
      <c r="AD56" s="90"/>
      <c r="AE56" s="91"/>
      <c r="AF56" s="90"/>
      <c r="AG56" s="91"/>
      <c r="AH56" s="90"/>
      <c r="AI56" s="230"/>
      <c r="AJ56" s="70"/>
      <c r="AK56" s="15"/>
    </row>
    <row r="57" spans="1:51" x14ac:dyDescent="0.25">
      <c r="A57" s="23" t="s">
        <v>277</v>
      </c>
      <c r="B57" s="171">
        <f>B53</f>
        <v>212161</v>
      </c>
      <c r="C57" s="175"/>
      <c r="D57" s="90">
        <f>D53</f>
        <v>207114</v>
      </c>
      <c r="E57" s="20"/>
      <c r="F57" s="90">
        <f>F53</f>
        <v>203575</v>
      </c>
      <c r="G57" s="20"/>
      <c r="H57" s="90">
        <f>H53</f>
        <v>198626</v>
      </c>
      <c r="I57" s="141"/>
      <c r="J57" s="171">
        <f>J53</f>
        <v>196468</v>
      </c>
      <c r="K57" s="39"/>
      <c r="L57" s="171">
        <f>L53</f>
        <v>192105</v>
      </c>
      <c r="M57" s="141"/>
      <c r="N57" s="90">
        <f>N53</f>
        <v>183014</v>
      </c>
      <c r="O57" s="141"/>
      <c r="P57" s="90">
        <f>P53</f>
        <v>178927</v>
      </c>
      <c r="Q57" s="141"/>
      <c r="R57" s="90">
        <f>R53</f>
        <v>174292</v>
      </c>
      <c r="S57" s="175"/>
      <c r="T57" s="70">
        <f>T53</f>
        <v>172554</v>
      </c>
      <c r="U57" s="39"/>
      <c r="V57" s="70">
        <f>V53</f>
        <v>167105</v>
      </c>
      <c r="W57" s="39"/>
      <c r="X57" s="70">
        <f>X53</f>
        <v>164958</v>
      </c>
      <c r="Y57" s="39"/>
      <c r="Z57" s="70">
        <f>Z53</f>
        <v>159843</v>
      </c>
      <c r="AA57" s="39"/>
      <c r="AB57" s="171">
        <f>AB53</f>
        <v>157638</v>
      </c>
      <c r="AC57" s="141"/>
      <c r="AD57" s="90">
        <f>AD53</f>
        <v>157352</v>
      </c>
      <c r="AE57" s="141"/>
      <c r="AF57" s="90">
        <f>AF53</f>
        <v>156738</v>
      </c>
      <c r="AG57" s="141"/>
      <c r="AH57" s="90">
        <f>AH53</f>
        <v>155172</v>
      </c>
      <c r="AI57" s="175"/>
      <c r="AJ57" s="70">
        <f>AJ53</f>
        <v>155190</v>
      </c>
      <c r="AK57" s="15"/>
    </row>
    <row r="58" spans="1:51" x14ac:dyDescent="0.25">
      <c r="A58" s="134" t="s">
        <v>278</v>
      </c>
      <c r="B58" s="71">
        <f>J53</f>
        <v>196468</v>
      </c>
      <c r="C58" s="176"/>
      <c r="D58" s="71">
        <f>L53</f>
        <v>192105</v>
      </c>
      <c r="E58" s="68"/>
      <c r="F58" s="71">
        <f>N53</f>
        <v>183014</v>
      </c>
      <c r="G58" s="68"/>
      <c r="H58" s="71">
        <f>P53</f>
        <v>178927</v>
      </c>
      <c r="I58" s="40"/>
      <c r="J58" s="71">
        <f>R53</f>
        <v>174292</v>
      </c>
      <c r="K58" s="40"/>
      <c r="L58" s="149">
        <f>T53</f>
        <v>172554</v>
      </c>
      <c r="M58" s="40"/>
      <c r="N58" s="71">
        <f>V53</f>
        <v>167105</v>
      </c>
      <c r="O58" s="40"/>
      <c r="P58" s="71">
        <f>X53</f>
        <v>164958</v>
      </c>
      <c r="Q58" s="40"/>
      <c r="R58" s="71">
        <f>Z53</f>
        <v>159843</v>
      </c>
      <c r="S58" s="176"/>
      <c r="T58" s="71">
        <f>AB53</f>
        <v>157638</v>
      </c>
      <c r="U58" s="40"/>
      <c r="V58" s="71">
        <f>AD53</f>
        <v>157352</v>
      </c>
      <c r="W58" s="40"/>
      <c r="X58" s="71">
        <f>AF53</f>
        <v>156738</v>
      </c>
      <c r="Y58" s="40"/>
      <c r="Z58" s="71">
        <f>AH53</f>
        <v>155172</v>
      </c>
      <c r="AA58" s="40"/>
      <c r="AB58" s="149">
        <f>AJ53</f>
        <v>155190</v>
      </c>
      <c r="AC58" s="40"/>
      <c r="AD58" s="71">
        <v>151911</v>
      </c>
      <c r="AE58" s="40"/>
      <c r="AF58" s="71">
        <v>150245</v>
      </c>
      <c r="AG58" s="40"/>
      <c r="AH58" s="71">
        <v>144686</v>
      </c>
      <c r="AI58" s="176"/>
      <c r="AJ58" s="71">
        <v>141620</v>
      </c>
      <c r="AK58" s="11"/>
    </row>
    <row r="59" spans="1:51" x14ac:dyDescent="0.25">
      <c r="A59" s="133" t="s">
        <v>188</v>
      </c>
      <c r="B59" s="90">
        <f>B57-B58</f>
        <v>15693</v>
      </c>
      <c r="C59" s="175"/>
      <c r="D59" s="90">
        <f>D57-D58</f>
        <v>15009</v>
      </c>
      <c r="E59" s="72"/>
      <c r="F59" s="90">
        <f>F57-F58</f>
        <v>20561</v>
      </c>
      <c r="G59" s="72"/>
      <c r="H59" s="90">
        <f>H57-H58</f>
        <v>19699</v>
      </c>
      <c r="I59" s="141"/>
      <c r="J59" s="90">
        <f>J57-J58</f>
        <v>22176</v>
      </c>
      <c r="K59" s="39"/>
      <c r="L59" s="171">
        <f>L57-L58</f>
        <v>19551</v>
      </c>
      <c r="M59" s="141"/>
      <c r="N59" s="90">
        <f>N57-N58</f>
        <v>15909</v>
      </c>
      <c r="O59" s="141"/>
      <c r="P59" s="90">
        <f>P57-P58</f>
        <v>13969</v>
      </c>
      <c r="Q59" s="141"/>
      <c r="R59" s="90">
        <f>R57-R58</f>
        <v>14449</v>
      </c>
      <c r="S59" s="175"/>
      <c r="T59" s="70">
        <f>T57-T58</f>
        <v>14916</v>
      </c>
      <c r="U59" s="39"/>
      <c r="V59" s="70">
        <f>V57-V58</f>
        <v>9753</v>
      </c>
      <c r="W59" s="39"/>
      <c r="X59" s="70">
        <f>X57-X58</f>
        <v>8220</v>
      </c>
      <c r="Y59" s="39"/>
      <c r="Z59" s="70">
        <f>Z57-Z58</f>
        <v>4671</v>
      </c>
      <c r="AA59" s="39"/>
      <c r="AB59" s="171">
        <f>AB57-AB58</f>
        <v>2448</v>
      </c>
      <c r="AC59" s="141"/>
      <c r="AD59" s="90">
        <f>AD57-AD58</f>
        <v>5441</v>
      </c>
      <c r="AE59" s="141"/>
      <c r="AF59" s="90">
        <f>AF57-AF58</f>
        <v>6493</v>
      </c>
      <c r="AG59" s="141"/>
      <c r="AH59" s="90">
        <f>AH57-AH58</f>
        <v>10486</v>
      </c>
      <c r="AI59" s="175"/>
      <c r="AJ59" s="70">
        <f>AJ57-AJ58</f>
        <v>13570</v>
      </c>
      <c r="AK59" s="15"/>
    </row>
    <row r="60" spans="1:51" x14ac:dyDescent="0.25">
      <c r="A60" s="72"/>
      <c r="B60" s="39"/>
      <c r="C60" s="175"/>
      <c r="D60" s="90"/>
      <c r="E60" s="72"/>
      <c r="F60" s="90"/>
      <c r="G60" s="72"/>
      <c r="H60" s="90"/>
      <c r="I60" s="42"/>
      <c r="J60" s="39"/>
      <c r="K60" s="39"/>
      <c r="L60" s="174"/>
      <c r="M60" s="141"/>
      <c r="N60" s="90"/>
      <c r="O60" s="42"/>
      <c r="P60" s="90"/>
      <c r="Q60" s="42"/>
      <c r="R60" s="90"/>
      <c r="S60" s="173"/>
      <c r="T60" s="70"/>
      <c r="U60" s="15"/>
      <c r="V60" s="70"/>
      <c r="W60" s="15"/>
      <c r="X60" s="70"/>
      <c r="Y60" s="15"/>
      <c r="Z60" s="70"/>
      <c r="AA60" s="15"/>
      <c r="AB60" s="171"/>
      <c r="AC60" s="91"/>
      <c r="AD60" s="90"/>
      <c r="AE60" s="91"/>
      <c r="AF60" s="90"/>
      <c r="AG60" s="91"/>
      <c r="AH60" s="90"/>
      <c r="AI60" s="230"/>
      <c r="AJ60" s="70"/>
      <c r="AK60" s="15"/>
    </row>
    <row r="61" spans="1:51" ht="30" x14ac:dyDescent="0.25">
      <c r="A61" s="39" t="s">
        <v>275</v>
      </c>
      <c r="B61" s="90">
        <f>B55</f>
        <v>216354</v>
      </c>
      <c r="C61" s="175"/>
      <c r="D61" s="90">
        <f>D55</f>
        <v>211357</v>
      </c>
      <c r="E61" s="72"/>
      <c r="F61" s="90">
        <f>F55</f>
        <v>209854</v>
      </c>
      <c r="G61" s="72"/>
      <c r="H61" s="90">
        <f>H55</f>
        <v>207513</v>
      </c>
      <c r="I61" s="42"/>
      <c r="J61" s="90">
        <f>J55</f>
        <v>205406</v>
      </c>
      <c r="K61" s="39"/>
      <c r="L61" s="171">
        <f>L55</f>
        <v>201399</v>
      </c>
      <c r="M61" s="141"/>
      <c r="N61" s="90">
        <f>N55</f>
        <v>196445</v>
      </c>
      <c r="O61" s="42"/>
      <c r="P61" s="90">
        <f>P55</f>
        <v>193474</v>
      </c>
      <c r="Q61" s="42"/>
      <c r="R61" s="90">
        <f>R55</f>
        <v>188924</v>
      </c>
      <c r="S61" s="173"/>
      <c r="T61" s="70">
        <f>T55</f>
        <v>187137</v>
      </c>
      <c r="U61" s="15"/>
      <c r="V61" s="70">
        <f>V55</f>
        <v>185150</v>
      </c>
      <c r="W61" s="15"/>
      <c r="X61" s="70">
        <f>X55</f>
        <v>184317</v>
      </c>
      <c r="Y61" s="15"/>
      <c r="Z61" s="70">
        <f>Z55</f>
        <v>183182</v>
      </c>
      <c r="AA61" s="15"/>
      <c r="AB61" s="171">
        <f>AB55</f>
        <v>182332</v>
      </c>
      <c r="AC61" s="91"/>
      <c r="AD61" s="90">
        <f>AD55</f>
        <v>183042</v>
      </c>
      <c r="AE61" s="91"/>
      <c r="AF61" s="90">
        <f>AF55</f>
        <v>183438</v>
      </c>
      <c r="AG61" s="91"/>
      <c r="AH61" s="90">
        <f>AH55</f>
        <v>183939</v>
      </c>
      <c r="AI61" s="230"/>
      <c r="AJ61" s="70">
        <f>AJ55</f>
        <v>183896</v>
      </c>
      <c r="AK61" s="15"/>
    </row>
    <row r="62" spans="1:51" ht="30" x14ac:dyDescent="0.25">
      <c r="A62" s="40" t="s">
        <v>276</v>
      </c>
      <c r="B62" s="71">
        <f>J55</f>
        <v>205406</v>
      </c>
      <c r="C62" s="176"/>
      <c r="D62" s="71">
        <f>L55</f>
        <v>201399</v>
      </c>
      <c r="E62" s="68"/>
      <c r="F62" s="71">
        <f>N55</f>
        <v>196445</v>
      </c>
      <c r="G62" s="68"/>
      <c r="H62" s="71">
        <f>P55</f>
        <v>193474</v>
      </c>
      <c r="I62" s="14"/>
      <c r="J62" s="71">
        <f>R55</f>
        <v>188924</v>
      </c>
      <c r="K62" s="40"/>
      <c r="L62" s="149">
        <f>T55</f>
        <v>187137</v>
      </c>
      <c r="M62" s="40"/>
      <c r="N62" s="71">
        <f>V55</f>
        <v>185150</v>
      </c>
      <c r="O62" s="14"/>
      <c r="P62" s="71">
        <f>X55</f>
        <v>184317</v>
      </c>
      <c r="Q62" s="14"/>
      <c r="R62" s="71">
        <f>Z55</f>
        <v>183182</v>
      </c>
      <c r="S62" s="177"/>
      <c r="T62" s="71">
        <f>AB55</f>
        <v>182332</v>
      </c>
      <c r="U62" s="71"/>
      <c r="V62" s="71">
        <f>AD55</f>
        <v>183042</v>
      </c>
      <c r="W62" s="71"/>
      <c r="X62" s="71">
        <f>AF55</f>
        <v>183438</v>
      </c>
      <c r="Y62" s="71"/>
      <c r="Z62" s="71">
        <f>AH55</f>
        <v>183939</v>
      </c>
      <c r="AA62" s="71"/>
      <c r="AB62" s="149">
        <f>AJ55</f>
        <v>183896</v>
      </c>
      <c r="AC62" s="71"/>
      <c r="AD62" s="71">
        <v>182940</v>
      </c>
      <c r="AE62" s="71"/>
      <c r="AF62" s="71">
        <v>181440</v>
      </c>
      <c r="AG62" s="74"/>
      <c r="AH62" s="74">
        <v>178750</v>
      </c>
      <c r="AI62" s="231"/>
      <c r="AJ62" s="74">
        <v>174492</v>
      </c>
      <c r="AK62" s="14"/>
    </row>
    <row r="63" spans="1:51" x14ac:dyDescent="0.25">
      <c r="A63" s="133" t="s">
        <v>253</v>
      </c>
      <c r="B63" s="90">
        <f>B61-B62</f>
        <v>10948</v>
      </c>
      <c r="C63" s="183"/>
      <c r="D63" s="90">
        <f>D61-D62</f>
        <v>9958</v>
      </c>
      <c r="E63" s="72"/>
      <c r="F63" s="90">
        <f>F61-F62</f>
        <v>13409</v>
      </c>
      <c r="G63" s="72"/>
      <c r="H63" s="90">
        <f>H61-H62</f>
        <v>14039</v>
      </c>
      <c r="I63" s="42"/>
      <c r="J63" s="90">
        <f>J61-J62</f>
        <v>16482</v>
      </c>
      <c r="K63" s="45"/>
      <c r="L63" s="171">
        <f>L61-L62</f>
        <v>14262</v>
      </c>
      <c r="M63" s="78"/>
      <c r="N63" s="90">
        <f>N61-N62</f>
        <v>11295</v>
      </c>
      <c r="O63" s="42"/>
      <c r="P63" s="90">
        <f>P61-P62</f>
        <v>9157</v>
      </c>
      <c r="Q63" s="42"/>
      <c r="R63" s="90">
        <f>R61-R62</f>
        <v>5742</v>
      </c>
      <c r="S63" s="173"/>
      <c r="T63" s="70">
        <f>T61-T62</f>
        <v>4805</v>
      </c>
      <c r="U63" s="70"/>
      <c r="V63" s="70">
        <f>V61-V62</f>
        <v>2108</v>
      </c>
      <c r="W63" s="70"/>
      <c r="X63" s="70">
        <f>X61-X62</f>
        <v>879</v>
      </c>
      <c r="Y63" s="70"/>
      <c r="Z63" s="70">
        <f>Z61-Z62</f>
        <v>-757</v>
      </c>
      <c r="AA63" s="70"/>
      <c r="AB63" s="171">
        <f>AB61-AB62</f>
        <v>-1564</v>
      </c>
      <c r="AC63" s="90"/>
      <c r="AD63" s="90">
        <f>AD61-AD62</f>
        <v>102</v>
      </c>
      <c r="AE63" s="90"/>
      <c r="AF63" s="90">
        <f>AF61-AF62</f>
        <v>1998</v>
      </c>
      <c r="AG63" s="91"/>
      <c r="AH63" s="90">
        <f>AH61-AH62</f>
        <v>5189</v>
      </c>
      <c r="AI63" s="230"/>
      <c r="AJ63" s="70">
        <f>AJ61-AJ62</f>
        <v>9404</v>
      </c>
      <c r="AK63" s="15"/>
    </row>
    <row r="64" spans="1:51" x14ac:dyDescent="0.25">
      <c r="A64" s="77"/>
      <c r="B64" s="77"/>
      <c r="C64" s="263"/>
      <c r="D64" s="90"/>
      <c r="E64" s="77"/>
      <c r="F64" s="90"/>
      <c r="G64" s="77"/>
      <c r="H64" s="90"/>
      <c r="I64" s="42"/>
      <c r="J64" s="77"/>
      <c r="K64" s="77"/>
      <c r="L64" s="178"/>
      <c r="M64" s="77"/>
      <c r="N64" s="90"/>
      <c r="O64" s="42"/>
      <c r="P64" s="90"/>
      <c r="Q64" s="42"/>
      <c r="R64" s="90"/>
      <c r="S64" s="173"/>
      <c r="T64" s="90"/>
      <c r="U64" s="90"/>
      <c r="V64" s="90"/>
      <c r="W64" s="90"/>
      <c r="X64" s="90"/>
      <c r="Y64" s="90"/>
      <c r="Z64" s="90"/>
      <c r="AA64" s="90"/>
      <c r="AB64" s="171"/>
      <c r="AC64" s="90"/>
      <c r="AD64" s="90"/>
      <c r="AE64" s="90"/>
      <c r="AF64" s="90"/>
      <c r="AG64" s="91"/>
      <c r="AH64" s="91"/>
      <c r="AI64" s="230"/>
      <c r="AJ64" s="91"/>
      <c r="AK64" s="42"/>
    </row>
    <row r="65" spans="1:54" ht="15.75" thickBot="1" x14ac:dyDescent="0.3">
      <c r="A65" s="56" t="s">
        <v>179</v>
      </c>
      <c r="B65" s="51">
        <f>B59/B58</f>
        <v>7.9875603151658287E-2</v>
      </c>
      <c r="C65" s="180"/>
      <c r="D65" s="51">
        <f>D59/D58</f>
        <v>7.8129148122120712E-2</v>
      </c>
      <c r="E65" s="76"/>
      <c r="F65" s="51">
        <f>F59/F58</f>
        <v>0.11234659643524539</v>
      </c>
      <c r="G65" s="76"/>
      <c r="H65" s="51">
        <f>H59/H58</f>
        <v>0.11009517848060942</v>
      </c>
      <c r="I65" s="64"/>
      <c r="J65" s="51">
        <f>J59/J58</f>
        <v>0.12723475546783558</v>
      </c>
      <c r="K65" s="64"/>
      <c r="L65" s="179">
        <f>L59/L58</f>
        <v>0.11330366146249869</v>
      </c>
      <c r="M65" s="64"/>
      <c r="N65" s="51">
        <f>N59/N58</f>
        <v>9.5203614493881095E-2</v>
      </c>
      <c r="O65" s="64"/>
      <c r="P65" s="51">
        <f>P59/P58</f>
        <v>8.468216151990203E-2</v>
      </c>
      <c r="Q65" s="64"/>
      <c r="R65" s="51">
        <f>R59/R58</f>
        <v>9.0394950044731387E-2</v>
      </c>
      <c r="S65" s="180"/>
      <c r="T65" s="51">
        <f>T59/T58</f>
        <v>9.4621855136451868E-2</v>
      </c>
      <c r="U65" s="64"/>
      <c r="V65" s="51">
        <f>V59/V58</f>
        <v>6.198205297676547E-2</v>
      </c>
      <c r="W65" s="64"/>
      <c r="X65" s="51">
        <f>X59/X58</f>
        <v>5.2444206255024307E-2</v>
      </c>
      <c r="Y65" s="64"/>
      <c r="Z65" s="51">
        <f>Z59/Z58</f>
        <v>3.010208027221406E-2</v>
      </c>
      <c r="AA65" s="64"/>
      <c r="AB65" s="179">
        <f>AB59/AB58</f>
        <v>1.5774212255944327E-2</v>
      </c>
      <c r="AC65" s="64"/>
      <c r="AD65" s="51">
        <f>AD59/AD58</f>
        <v>3.5817024441942978E-2</v>
      </c>
      <c r="AE65" s="64"/>
      <c r="AF65" s="51">
        <f>AF59/AF58</f>
        <v>4.3216080402010047E-2</v>
      </c>
      <c r="AG65" s="64"/>
      <c r="AH65" s="51">
        <f>AH59/AH58</f>
        <v>7.2474185477516828E-2</v>
      </c>
      <c r="AI65" s="180"/>
      <c r="AJ65" s="51">
        <f>AJ59/AJ58</f>
        <v>9.5819799463352631E-2</v>
      </c>
      <c r="AK65" s="64"/>
    </row>
    <row r="66" spans="1:54" x14ac:dyDescent="0.25">
      <c r="A66" s="92"/>
      <c r="B66" s="77"/>
      <c r="C66" s="263"/>
      <c r="D66" s="90"/>
      <c r="E66" s="86"/>
      <c r="F66" s="90"/>
      <c r="G66" s="86"/>
      <c r="H66" s="90"/>
      <c r="I66" s="42"/>
      <c r="J66" s="77"/>
      <c r="K66" s="77"/>
      <c r="L66" s="178"/>
      <c r="M66" s="77"/>
      <c r="N66" s="90"/>
      <c r="O66" s="42"/>
      <c r="P66" s="90"/>
      <c r="Q66" s="42"/>
      <c r="R66" s="90"/>
      <c r="S66" s="173"/>
      <c r="T66" s="90"/>
      <c r="U66" s="90"/>
      <c r="V66" s="90"/>
      <c r="W66" s="90"/>
      <c r="X66" s="90"/>
      <c r="Y66" s="90"/>
      <c r="Z66" s="90"/>
      <c r="AA66" s="90"/>
      <c r="AB66" s="171"/>
      <c r="AC66" s="90"/>
      <c r="AD66" s="90"/>
      <c r="AE66" s="90"/>
      <c r="AF66" s="90"/>
      <c r="AG66" s="91"/>
      <c r="AH66" s="91"/>
      <c r="AI66" s="230"/>
      <c r="AJ66" s="91"/>
      <c r="AK66" s="42"/>
    </row>
    <row r="67" spans="1:54" ht="15.75" customHeight="1" thickBot="1" x14ac:dyDescent="0.3">
      <c r="A67" s="56" t="s">
        <v>180</v>
      </c>
      <c r="B67" s="51">
        <f>B63/B62</f>
        <v>5.3299319396707012E-2</v>
      </c>
      <c r="C67" s="180"/>
      <c r="D67" s="51">
        <f>D63/D62</f>
        <v>4.9444138252920822E-2</v>
      </c>
      <c r="E67" s="76"/>
      <c r="F67" s="51">
        <f>F63/F62</f>
        <v>6.8258291124742299E-2</v>
      </c>
      <c r="G67" s="76"/>
      <c r="H67" s="51">
        <f>H63/H62</f>
        <v>7.256272160600391E-2</v>
      </c>
      <c r="I67" s="50"/>
      <c r="J67" s="51">
        <f>J63/J62</f>
        <v>8.7241430416463761E-2</v>
      </c>
      <c r="K67" s="64"/>
      <c r="L67" s="179">
        <f>L63/L62</f>
        <v>7.6211545552189036E-2</v>
      </c>
      <c r="M67" s="64"/>
      <c r="N67" s="51">
        <f>N63/N62</f>
        <v>6.1004590872265729E-2</v>
      </c>
      <c r="O67" s="50"/>
      <c r="P67" s="51">
        <f>P63/P62</f>
        <v>4.9680713119245649E-2</v>
      </c>
      <c r="Q67" s="50"/>
      <c r="R67" s="51">
        <f>R63/R62</f>
        <v>3.1345874594665417E-2</v>
      </c>
      <c r="S67" s="181"/>
      <c r="T67" s="51">
        <f>T63/T62</f>
        <v>2.6353026347541848E-2</v>
      </c>
      <c r="U67" s="51"/>
      <c r="V67" s="51">
        <f>V63/V62</f>
        <v>1.1516482555916129E-2</v>
      </c>
      <c r="W67" s="51"/>
      <c r="X67" s="51">
        <f>X63/X62</f>
        <v>4.7918097667876882E-3</v>
      </c>
      <c r="Y67" s="51"/>
      <c r="Z67" s="51">
        <f>Z63/Z62</f>
        <v>-4.1154948107796603E-3</v>
      </c>
      <c r="AA67" s="51"/>
      <c r="AB67" s="179">
        <f>AB63/AB62</f>
        <v>-8.5048070648627485E-3</v>
      </c>
      <c r="AC67" s="51"/>
      <c r="AD67" s="51">
        <f>AD63/AD62</f>
        <v>5.575598556903903E-4</v>
      </c>
      <c r="AE67" s="51"/>
      <c r="AF67" s="51">
        <f>AF63/AF62</f>
        <v>1.1011904761904763E-2</v>
      </c>
      <c r="AG67" s="51"/>
      <c r="AH67" s="51">
        <f>AH63/AH62</f>
        <v>2.9029370629370631E-2</v>
      </c>
      <c r="AI67" s="232"/>
      <c r="AJ67" s="51">
        <f>AJ63/AJ62</f>
        <v>5.3893588244733281E-2</v>
      </c>
      <c r="AK67" s="50"/>
    </row>
    <row r="68" spans="1:54" x14ac:dyDescent="0.25">
      <c r="B68" s="20"/>
      <c r="C68" s="188"/>
      <c r="D68" s="159"/>
      <c r="F68" s="159"/>
      <c r="H68" s="159"/>
      <c r="I68" s="159"/>
      <c r="J68" s="20"/>
      <c r="K68" s="20"/>
      <c r="L68" s="145"/>
      <c r="M68" s="22"/>
      <c r="N68" s="159"/>
      <c r="O68" s="159"/>
      <c r="P68" s="159"/>
      <c r="Q68" s="159"/>
      <c r="R68" s="159"/>
      <c r="S68" s="160"/>
      <c r="T68" s="8"/>
      <c r="U68" s="8"/>
      <c r="V68" s="8"/>
      <c r="W68" s="8"/>
      <c r="X68" s="8"/>
      <c r="Y68" s="8"/>
      <c r="Z68" s="8"/>
      <c r="AA68" s="8"/>
      <c r="AB68" s="228"/>
      <c r="AC68" s="159"/>
      <c r="AD68" s="159"/>
      <c r="AE68" s="159"/>
      <c r="AF68" s="159"/>
      <c r="AG68" s="159"/>
      <c r="AH68" s="159"/>
      <c r="AI68" s="160"/>
      <c r="AJ68" s="8"/>
    </row>
    <row r="69" spans="1:54" x14ac:dyDescent="0.25">
      <c r="B69" s="20"/>
      <c r="C69" s="188"/>
      <c r="D69" s="159"/>
      <c r="F69" s="159"/>
      <c r="H69" s="159"/>
      <c r="I69" s="159"/>
      <c r="J69" s="20"/>
      <c r="K69" s="20"/>
      <c r="L69" s="145"/>
      <c r="M69" s="22"/>
      <c r="N69" s="159"/>
      <c r="O69" s="159"/>
      <c r="P69" s="159"/>
      <c r="Q69" s="159"/>
      <c r="R69" s="159"/>
      <c r="S69" s="160"/>
      <c r="T69" s="8"/>
      <c r="U69" s="8"/>
      <c r="V69" s="8"/>
      <c r="W69" s="8"/>
      <c r="X69" s="8"/>
      <c r="Y69" s="8"/>
      <c r="Z69" s="8"/>
      <c r="AA69" s="8"/>
      <c r="AB69" s="228"/>
      <c r="AC69" s="159"/>
      <c r="AD69" s="159"/>
      <c r="AE69" s="159"/>
      <c r="AF69" s="159"/>
      <c r="AG69" s="159"/>
      <c r="AH69" s="159"/>
      <c r="AI69" s="160"/>
      <c r="AJ69" s="8"/>
    </row>
    <row r="70" spans="1:54" x14ac:dyDescent="0.25">
      <c r="A70" s="23" t="s">
        <v>198</v>
      </c>
      <c r="B70" s="90">
        <v>105545</v>
      </c>
      <c r="C70" s="170"/>
      <c r="D70" s="90">
        <v>103106</v>
      </c>
      <c r="E70" s="20"/>
      <c r="F70" s="90">
        <v>102181</v>
      </c>
      <c r="G70" s="20"/>
      <c r="H70" s="90">
        <v>102693</v>
      </c>
      <c r="I70" s="90"/>
      <c r="J70" s="90">
        <v>98991</v>
      </c>
      <c r="K70" s="70"/>
      <c r="L70" s="171">
        <v>98814</v>
      </c>
      <c r="M70" s="90"/>
      <c r="N70" s="90">
        <v>100320</v>
      </c>
      <c r="O70" s="90"/>
      <c r="P70" s="90">
        <v>105824</v>
      </c>
      <c r="Q70" s="90"/>
      <c r="R70" s="90">
        <v>99626</v>
      </c>
      <c r="S70" s="170"/>
      <c r="T70" s="70">
        <v>95384</v>
      </c>
      <c r="U70" s="70"/>
      <c r="V70" s="70">
        <v>98602</v>
      </c>
      <c r="W70" s="70"/>
      <c r="X70" s="70">
        <v>99758</v>
      </c>
      <c r="Y70" s="70"/>
      <c r="Z70" s="70">
        <v>93125</v>
      </c>
      <c r="AA70" s="70"/>
      <c r="AB70" s="171">
        <v>85914</v>
      </c>
      <c r="AC70" s="90"/>
      <c r="AD70" s="90">
        <v>87240</v>
      </c>
      <c r="AE70" s="90"/>
      <c r="AF70" s="90">
        <v>89633</v>
      </c>
      <c r="AG70" s="90"/>
      <c r="AH70" s="90">
        <v>87023</v>
      </c>
      <c r="AI70" s="170"/>
      <c r="AJ70" s="70">
        <v>89444</v>
      </c>
      <c r="AK70" s="70"/>
      <c r="AL70" s="70"/>
      <c r="AM70" s="70"/>
      <c r="AN70" s="70"/>
      <c r="AO70" s="70"/>
      <c r="AP70" s="70"/>
      <c r="AQ70" s="70"/>
      <c r="AR70" s="70"/>
      <c r="AS70" s="70"/>
      <c r="AT70" s="70"/>
      <c r="AU70" s="70"/>
      <c r="AV70" s="70"/>
      <c r="AW70" s="70"/>
      <c r="AX70" s="70"/>
      <c r="AY70" s="70"/>
      <c r="AZ70" s="70"/>
      <c r="BA70" s="70"/>
      <c r="BB70" s="70"/>
    </row>
    <row r="71" spans="1:54" x14ac:dyDescent="0.25">
      <c r="A71" s="132" t="s">
        <v>199</v>
      </c>
      <c r="B71" s="71">
        <f>J70</f>
        <v>98991</v>
      </c>
      <c r="C71" s="176"/>
      <c r="D71" s="71">
        <f>L70</f>
        <v>98814</v>
      </c>
      <c r="E71" s="40"/>
      <c r="F71" s="71">
        <f>N70</f>
        <v>100320</v>
      </c>
      <c r="G71" s="40"/>
      <c r="H71" s="71">
        <f>P70</f>
        <v>105824</v>
      </c>
      <c r="I71" s="71"/>
      <c r="J71" s="71">
        <f>R70</f>
        <v>99626</v>
      </c>
      <c r="K71" s="40"/>
      <c r="L71" s="149">
        <f>T70</f>
        <v>95384</v>
      </c>
      <c r="M71" s="40"/>
      <c r="N71" s="71">
        <f>V70</f>
        <v>98602</v>
      </c>
      <c r="O71" s="71"/>
      <c r="P71" s="71">
        <f>X70</f>
        <v>99758</v>
      </c>
      <c r="Q71" s="71"/>
      <c r="R71" s="71">
        <f>Z70</f>
        <v>93125</v>
      </c>
      <c r="S71" s="182"/>
      <c r="T71" s="71">
        <f>AB70</f>
        <v>85914</v>
      </c>
      <c r="U71" s="71"/>
      <c r="V71" s="71">
        <f>AD70</f>
        <v>87240</v>
      </c>
      <c r="W71" s="71"/>
      <c r="X71" s="71">
        <f>AF70</f>
        <v>89633</v>
      </c>
      <c r="Y71" s="71"/>
      <c r="Z71" s="71">
        <f>AH70</f>
        <v>87023</v>
      </c>
      <c r="AA71" s="71"/>
      <c r="AB71" s="149">
        <f>AJ70</f>
        <v>89444</v>
      </c>
      <c r="AC71" s="71"/>
      <c r="AD71" s="71">
        <v>88980</v>
      </c>
      <c r="AE71" s="71"/>
      <c r="AF71" s="71">
        <v>90788</v>
      </c>
      <c r="AG71" s="71"/>
      <c r="AH71" s="71">
        <v>85984</v>
      </c>
      <c r="AI71" s="182"/>
      <c r="AJ71" s="71">
        <v>81489</v>
      </c>
      <c r="AK71" s="71"/>
      <c r="AL71" s="70"/>
      <c r="AM71" s="70"/>
      <c r="AN71" s="70"/>
      <c r="AO71" s="70"/>
      <c r="AP71" s="70"/>
      <c r="AQ71" s="70"/>
      <c r="AR71" s="70"/>
      <c r="AS71" s="70"/>
      <c r="AT71" s="70"/>
      <c r="AU71" s="70"/>
      <c r="AV71" s="70"/>
      <c r="AW71" s="70"/>
      <c r="AX71" s="70"/>
      <c r="AY71" s="70"/>
      <c r="AZ71" s="70"/>
      <c r="BA71" s="70"/>
      <c r="BB71" s="70"/>
    </row>
    <row r="72" spans="1:54" x14ac:dyDescent="0.25">
      <c r="A72" s="23" t="s">
        <v>182</v>
      </c>
      <c r="B72" s="90">
        <f>B70-B71</f>
        <v>6554</v>
      </c>
      <c r="C72" s="170"/>
      <c r="D72" s="90">
        <f>D70-D71</f>
        <v>4292</v>
      </c>
      <c r="E72" s="20"/>
      <c r="F72" s="90">
        <f>F70-F71</f>
        <v>1861</v>
      </c>
      <c r="G72" s="20"/>
      <c r="H72" s="90">
        <f>H70-H71</f>
        <v>-3131</v>
      </c>
      <c r="I72" s="90"/>
      <c r="J72" s="90">
        <f>J70-J71</f>
        <v>-635</v>
      </c>
      <c r="K72" s="70"/>
      <c r="L72" s="171">
        <f>L70-L71</f>
        <v>3430</v>
      </c>
      <c r="M72" s="90"/>
      <c r="N72" s="90">
        <f>N70-N71</f>
        <v>1718</v>
      </c>
      <c r="O72" s="90"/>
      <c r="P72" s="90">
        <f>P70-P71</f>
        <v>6066</v>
      </c>
      <c r="Q72" s="90"/>
      <c r="R72" s="90">
        <f>R70-R71</f>
        <v>6501</v>
      </c>
      <c r="S72" s="170"/>
      <c r="T72" s="70">
        <f>T70-T71</f>
        <v>9470</v>
      </c>
      <c r="U72" s="70"/>
      <c r="V72" s="70">
        <f>V70-V71</f>
        <v>11362</v>
      </c>
      <c r="W72" s="70"/>
      <c r="X72" s="70">
        <f>X70-X71</f>
        <v>10125</v>
      </c>
      <c r="Y72" s="70"/>
      <c r="Z72" s="70">
        <f>Z70-Z71</f>
        <v>6102</v>
      </c>
      <c r="AA72" s="70"/>
      <c r="AB72" s="171">
        <f>AB70-AB71</f>
        <v>-3530</v>
      </c>
      <c r="AC72" s="90"/>
      <c r="AD72" s="90">
        <f>AD70-AD71</f>
        <v>-1740</v>
      </c>
      <c r="AE72" s="90"/>
      <c r="AF72" s="90">
        <f>AF70-AF71</f>
        <v>-1155</v>
      </c>
      <c r="AG72" s="90"/>
      <c r="AH72" s="90">
        <f>AH70-AH71</f>
        <v>1039</v>
      </c>
      <c r="AI72" s="170"/>
      <c r="AJ72" s="70">
        <f>AJ70-AJ71</f>
        <v>7955</v>
      </c>
      <c r="AK72" s="70"/>
      <c r="AL72" s="70"/>
      <c r="AM72" s="70"/>
      <c r="AN72" s="70"/>
      <c r="AO72" s="70"/>
      <c r="AP72" s="70"/>
      <c r="AQ72" s="70"/>
      <c r="AR72" s="70"/>
      <c r="AS72" s="70"/>
      <c r="AT72" s="70"/>
      <c r="AU72" s="70"/>
      <c r="AV72" s="70"/>
      <c r="AW72" s="70"/>
      <c r="AX72" s="70"/>
      <c r="AY72" s="70"/>
      <c r="AZ72" s="70"/>
      <c r="BA72" s="70"/>
      <c r="BB72" s="70"/>
    </row>
    <row r="73" spans="1:54" x14ac:dyDescent="0.25">
      <c r="A73" s="20"/>
      <c r="B73" s="90"/>
      <c r="C73" s="170"/>
      <c r="D73" s="90"/>
      <c r="E73" s="20"/>
      <c r="F73" s="90"/>
      <c r="G73" s="20"/>
      <c r="H73" s="90"/>
      <c r="I73" s="90"/>
      <c r="J73" s="90"/>
      <c r="K73" s="70"/>
      <c r="L73" s="171"/>
      <c r="M73" s="90"/>
      <c r="N73" s="90"/>
      <c r="O73" s="90"/>
      <c r="P73" s="90"/>
      <c r="Q73" s="90"/>
      <c r="R73" s="90"/>
      <c r="S73" s="170"/>
      <c r="T73" s="70"/>
      <c r="U73" s="70"/>
      <c r="V73" s="70"/>
      <c r="W73" s="70"/>
      <c r="X73" s="70"/>
      <c r="Y73" s="70"/>
      <c r="Z73" s="70"/>
      <c r="AA73" s="70"/>
      <c r="AB73" s="171"/>
      <c r="AC73" s="90"/>
      <c r="AD73" s="90"/>
      <c r="AE73" s="90"/>
      <c r="AF73" s="90"/>
      <c r="AG73" s="90"/>
      <c r="AH73" s="90"/>
      <c r="AI73" s="170"/>
      <c r="AJ73" s="70"/>
      <c r="AK73" s="70"/>
      <c r="AL73" s="70"/>
      <c r="AM73" s="70"/>
      <c r="AN73" s="70"/>
      <c r="AO73" s="70"/>
      <c r="AP73" s="70"/>
      <c r="AQ73" s="70"/>
      <c r="AR73" s="70"/>
      <c r="AS73" s="70"/>
      <c r="AT73" s="70"/>
      <c r="AU73" s="70"/>
      <c r="AV73" s="70"/>
      <c r="AW73" s="70"/>
      <c r="AX73" s="70"/>
      <c r="AY73" s="70"/>
      <c r="AZ73" s="70"/>
      <c r="BA73" s="70"/>
      <c r="BB73" s="70"/>
    </row>
    <row r="74" spans="1:54" ht="15.75" thickBot="1" x14ac:dyDescent="0.3">
      <c r="A74" s="56" t="s">
        <v>181</v>
      </c>
      <c r="B74" s="51">
        <f>B72/B71</f>
        <v>6.6208039114666994E-2</v>
      </c>
      <c r="C74" s="180"/>
      <c r="D74" s="51"/>
      <c r="E74" s="76"/>
      <c r="F74" s="51">
        <f>F72/F71</f>
        <v>1.8550637958532696E-2</v>
      </c>
      <c r="G74" s="76"/>
      <c r="H74" s="51">
        <f>H72/H71</f>
        <v>-2.958686120350771E-2</v>
      </c>
      <c r="I74" s="64"/>
      <c r="J74" s="51">
        <f>J72/J71</f>
        <v>-6.3738381546985723E-3</v>
      </c>
      <c r="K74" s="64"/>
      <c r="L74" s="179">
        <f>L72/L71</f>
        <v>3.5959909418770447E-2</v>
      </c>
      <c r="M74" s="64"/>
      <c r="N74" s="51">
        <f>N72/N71</f>
        <v>1.7423581671771365E-2</v>
      </c>
      <c r="O74" s="64"/>
      <c r="P74" s="51">
        <f>P72/P71</f>
        <v>6.0807153311012649E-2</v>
      </c>
      <c r="Q74" s="64"/>
      <c r="R74" s="51">
        <f>R72/R71</f>
        <v>6.9809395973154359E-2</v>
      </c>
      <c r="S74" s="180"/>
      <c r="T74" s="51">
        <f>T72/T71</f>
        <v>0.11022650557534279</v>
      </c>
      <c r="U74" s="64"/>
      <c r="V74" s="51">
        <f>V72/V71</f>
        <v>0.13023842274186154</v>
      </c>
      <c r="W74" s="64"/>
      <c r="X74" s="51">
        <f>X72/X71</f>
        <v>0.1129606283400087</v>
      </c>
      <c r="Y74" s="64"/>
      <c r="Z74" s="51">
        <f>Z72/Z71</f>
        <v>7.0119393723498388E-2</v>
      </c>
      <c r="AA74" s="64"/>
      <c r="AB74" s="179">
        <f>AB72/AB71</f>
        <v>-3.946603461383659E-2</v>
      </c>
      <c r="AC74" s="64"/>
      <c r="AD74" s="51">
        <f>AD72/AD71</f>
        <v>-1.9554956169925825E-2</v>
      </c>
      <c r="AE74" s="64"/>
      <c r="AF74" s="51">
        <f>AF72/AF71</f>
        <v>-1.2721945631581267E-2</v>
      </c>
      <c r="AG74" s="64"/>
      <c r="AH74" s="51">
        <f>AH72/AH71</f>
        <v>1.2083643468552289E-2</v>
      </c>
      <c r="AI74" s="180"/>
      <c r="AJ74" s="51">
        <f>AJ72/AJ71</f>
        <v>9.7620537741290231E-2</v>
      </c>
      <c r="AK74" s="64"/>
    </row>
    <row r="75" spans="1:54" x14ac:dyDescent="0.25">
      <c r="A75" s="16"/>
      <c r="B75" s="159"/>
      <c r="C75" s="188"/>
      <c r="D75" s="159"/>
      <c r="F75" s="159"/>
      <c r="H75" s="159"/>
      <c r="I75" s="159"/>
      <c r="J75" s="159"/>
      <c r="K75" s="20"/>
      <c r="L75" s="145"/>
      <c r="M75" s="22"/>
      <c r="N75" s="159"/>
      <c r="O75" s="159"/>
      <c r="P75" s="159"/>
      <c r="Q75" s="159"/>
      <c r="R75" s="159"/>
      <c r="S75" s="160"/>
      <c r="T75" s="8"/>
      <c r="U75" s="8"/>
      <c r="V75" s="8"/>
      <c r="W75" s="8"/>
      <c r="X75" s="8"/>
      <c r="Y75" s="8"/>
      <c r="Z75" s="8"/>
      <c r="AA75" s="8"/>
      <c r="AB75" s="228"/>
      <c r="AC75" s="159"/>
      <c r="AD75" s="159"/>
      <c r="AE75" s="159"/>
      <c r="AF75" s="159"/>
      <c r="AG75" s="159"/>
      <c r="AH75" s="159"/>
      <c r="AI75" s="160"/>
      <c r="AJ75" s="8"/>
    </row>
    <row r="76" spans="1:54" x14ac:dyDescent="0.25">
      <c r="A76" s="130" t="s">
        <v>177</v>
      </c>
      <c r="B76" s="127">
        <f>B70</f>
        <v>105545</v>
      </c>
      <c r="C76" s="183"/>
      <c r="D76" s="127">
        <f>D70</f>
        <v>103106</v>
      </c>
      <c r="E76" s="45"/>
      <c r="F76" s="127">
        <f>F70</f>
        <v>102181</v>
      </c>
      <c r="G76" s="45"/>
      <c r="H76" s="127">
        <f>H70</f>
        <v>102693</v>
      </c>
      <c r="I76" s="78"/>
      <c r="J76" s="127">
        <f>J70</f>
        <v>98991</v>
      </c>
      <c r="K76" s="45"/>
      <c r="L76" s="151">
        <f>L70</f>
        <v>98814</v>
      </c>
      <c r="M76" s="78"/>
      <c r="N76" s="127">
        <f>N70</f>
        <v>100320</v>
      </c>
      <c r="O76" s="78"/>
      <c r="P76" s="127">
        <f>P70</f>
        <v>105824</v>
      </c>
      <c r="Q76" s="78"/>
      <c r="R76" s="127">
        <f>R70</f>
        <v>99626</v>
      </c>
      <c r="S76" s="183"/>
      <c r="T76" s="2">
        <f>T70</f>
        <v>95384</v>
      </c>
      <c r="U76" s="45"/>
      <c r="V76" s="2">
        <f>V70</f>
        <v>98602</v>
      </c>
      <c r="W76" s="45"/>
      <c r="X76" s="2">
        <f>X70</f>
        <v>99758</v>
      </c>
      <c r="Y76" s="45"/>
      <c r="Z76" s="2">
        <f>Z70</f>
        <v>93125</v>
      </c>
      <c r="AA76" s="45"/>
      <c r="AB76" s="151">
        <f>AB70</f>
        <v>85914</v>
      </c>
      <c r="AC76" s="78"/>
      <c r="AD76" s="127">
        <f>AD70</f>
        <v>87240</v>
      </c>
      <c r="AE76" s="78"/>
      <c r="AF76" s="127">
        <f>AF70</f>
        <v>89633</v>
      </c>
      <c r="AG76" s="78"/>
      <c r="AH76" s="127">
        <f>AH70</f>
        <v>87023</v>
      </c>
      <c r="AI76" s="183"/>
      <c r="AJ76" s="2">
        <f>AJ70</f>
        <v>89444</v>
      </c>
      <c r="AK76" s="10"/>
    </row>
    <row r="77" spans="1:54" x14ac:dyDescent="0.25">
      <c r="A77" s="131" t="s">
        <v>178</v>
      </c>
      <c r="B77" s="1">
        <f>B53</f>
        <v>212161</v>
      </c>
      <c r="C77" s="185"/>
      <c r="D77" s="1">
        <f>D53</f>
        <v>207114</v>
      </c>
      <c r="E77" s="68"/>
      <c r="F77" s="1">
        <f>F53</f>
        <v>203575</v>
      </c>
      <c r="G77" s="68"/>
      <c r="H77" s="1">
        <f>H53</f>
        <v>198626</v>
      </c>
      <c r="I77" s="68"/>
      <c r="J77" s="1">
        <f>J53</f>
        <v>196468</v>
      </c>
      <c r="K77" s="68"/>
      <c r="L77" s="184">
        <f>L53</f>
        <v>192105</v>
      </c>
      <c r="M77" s="68"/>
      <c r="N77" s="1">
        <f>N53</f>
        <v>183014</v>
      </c>
      <c r="O77" s="68"/>
      <c r="P77" s="1">
        <f>P53</f>
        <v>178927</v>
      </c>
      <c r="Q77" s="68"/>
      <c r="R77" s="1">
        <f>R53</f>
        <v>174292</v>
      </c>
      <c r="S77" s="185"/>
      <c r="T77" s="1">
        <f>T53</f>
        <v>172554</v>
      </c>
      <c r="U77" s="68"/>
      <c r="V77" s="1">
        <f>V53</f>
        <v>167105</v>
      </c>
      <c r="W77" s="68"/>
      <c r="X77" s="1">
        <f>X53</f>
        <v>164958</v>
      </c>
      <c r="Y77" s="68"/>
      <c r="Z77" s="1">
        <f>Z53</f>
        <v>159843</v>
      </c>
      <c r="AA77" s="68"/>
      <c r="AB77" s="184">
        <f>AB53</f>
        <v>157638</v>
      </c>
      <c r="AC77" s="68"/>
      <c r="AD77" s="1">
        <f>AD53</f>
        <v>157352</v>
      </c>
      <c r="AE77" s="68"/>
      <c r="AF77" s="1">
        <f>AF53</f>
        <v>156738</v>
      </c>
      <c r="AG77" s="68"/>
      <c r="AH77" s="1">
        <f>AH53</f>
        <v>155172</v>
      </c>
      <c r="AI77" s="185"/>
      <c r="AJ77" s="1">
        <f>AJ53</f>
        <v>155190</v>
      </c>
      <c r="AK77" s="7"/>
    </row>
    <row r="78" spans="1:54" ht="15.75" thickBot="1" x14ac:dyDescent="0.3">
      <c r="A78" s="56" t="s">
        <v>131</v>
      </c>
      <c r="B78" s="61">
        <f>B76/B77</f>
        <v>0.4974759734352685</v>
      </c>
      <c r="C78" s="187"/>
      <c r="D78" s="61">
        <f>D76/D77</f>
        <v>0.49782245526618191</v>
      </c>
      <c r="E78" s="75"/>
      <c r="F78" s="61">
        <f>F76/F77</f>
        <v>0.50193294854476234</v>
      </c>
      <c r="G78" s="75"/>
      <c r="H78" s="61">
        <f>H76/H77</f>
        <v>0.51701690614521767</v>
      </c>
      <c r="I78" s="53"/>
      <c r="J78" s="61">
        <f>J76/J77</f>
        <v>0.50385304477064963</v>
      </c>
      <c r="K78" s="53"/>
      <c r="L78" s="186">
        <f>L76/L77</f>
        <v>0.51437495119856325</v>
      </c>
      <c r="M78" s="53"/>
      <c r="N78" s="61">
        <f>N76/N77</f>
        <v>0.54815478597265788</v>
      </c>
      <c r="O78" s="53"/>
      <c r="P78" s="61">
        <f>P76/P77</f>
        <v>0.5914367311808727</v>
      </c>
      <c r="Q78" s="53"/>
      <c r="R78" s="61">
        <f>R76/R77</f>
        <v>0.57160397493860882</v>
      </c>
      <c r="S78" s="187"/>
      <c r="T78" s="61">
        <f>T76/T77</f>
        <v>0.55277768118965653</v>
      </c>
      <c r="U78" s="53"/>
      <c r="V78" s="61">
        <f>V76/V77</f>
        <v>0.59006014182699495</v>
      </c>
      <c r="W78" s="53"/>
      <c r="X78" s="61">
        <f>X76/X77</f>
        <v>0.6047478752167218</v>
      </c>
      <c r="Y78" s="53"/>
      <c r="Z78" s="61">
        <f>Z76/Z77</f>
        <v>0.58260292912420308</v>
      </c>
      <c r="AA78" s="53"/>
      <c r="AB78" s="186">
        <f>AB76/AB77</f>
        <v>0.5450081833060556</v>
      </c>
      <c r="AC78" s="53"/>
      <c r="AD78" s="61">
        <f>AD76/AD77</f>
        <v>0.55442574609792061</v>
      </c>
      <c r="AE78" s="53"/>
      <c r="AF78" s="61">
        <f>AF76/AF77</f>
        <v>0.57186515076114275</v>
      </c>
      <c r="AG78" s="53"/>
      <c r="AH78" s="61">
        <f>AH76/AH77</f>
        <v>0.5608163843992473</v>
      </c>
      <c r="AI78" s="187"/>
      <c r="AJ78" s="61">
        <f>AJ76/AJ77</f>
        <v>0.57635156904439722</v>
      </c>
      <c r="AK78" s="60"/>
      <c r="AL78" s="30"/>
      <c r="AM78" s="30"/>
      <c r="AN78" s="30"/>
      <c r="AO78" s="30"/>
      <c r="AP78" s="30"/>
      <c r="AQ78" s="30"/>
      <c r="AR78" s="30"/>
      <c r="AS78" s="30"/>
      <c r="AT78" s="30"/>
      <c r="AU78" s="30"/>
    </row>
    <row r="79" spans="1:54" x14ac:dyDescent="0.25">
      <c r="B79" s="159"/>
      <c r="C79" s="188"/>
      <c r="D79" s="159"/>
      <c r="F79" s="159"/>
      <c r="H79" s="159"/>
      <c r="I79" s="22"/>
      <c r="J79" s="159"/>
      <c r="K79" s="20"/>
      <c r="L79" s="145"/>
      <c r="M79" s="22"/>
      <c r="N79" s="159"/>
      <c r="O79" s="22"/>
      <c r="P79" s="159"/>
      <c r="Q79" s="22"/>
      <c r="R79" s="159"/>
      <c r="S79" s="188"/>
      <c r="T79" s="8"/>
      <c r="U79" s="20"/>
      <c r="V79" s="8"/>
      <c r="W79" s="20"/>
      <c r="X79" s="8"/>
      <c r="Y79" s="20"/>
      <c r="Z79" s="8"/>
      <c r="AA79" s="20"/>
      <c r="AB79" s="228"/>
      <c r="AC79" s="22"/>
      <c r="AD79" s="159"/>
      <c r="AE79" s="22"/>
      <c r="AF79" s="159"/>
      <c r="AG79" s="22"/>
      <c r="AH79" s="159"/>
      <c r="AI79" s="188"/>
      <c r="AJ79" s="8"/>
    </row>
    <row r="80" spans="1:54" x14ac:dyDescent="0.25">
      <c r="A80" s="130" t="s">
        <v>177</v>
      </c>
      <c r="B80" s="127">
        <f>B70</f>
        <v>105545</v>
      </c>
      <c r="C80" s="183"/>
      <c r="D80" s="127">
        <f>D70</f>
        <v>103106</v>
      </c>
      <c r="E80" s="45"/>
      <c r="F80" s="127">
        <f>F70</f>
        <v>102181</v>
      </c>
      <c r="G80" s="45"/>
      <c r="H80" s="127">
        <f>H70</f>
        <v>102693</v>
      </c>
      <c r="I80" s="78"/>
      <c r="J80" s="127">
        <f>J70</f>
        <v>98991</v>
      </c>
      <c r="K80" s="45"/>
      <c r="L80" s="151">
        <f>L70</f>
        <v>98814</v>
      </c>
      <c r="M80" s="78"/>
      <c r="N80" s="127">
        <f>N70</f>
        <v>100320</v>
      </c>
      <c r="O80" s="78"/>
      <c r="P80" s="127">
        <f>P70</f>
        <v>105824</v>
      </c>
      <c r="Q80" s="78"/>
      <c r="R80" s="127">
        <f>R70</f>
        <v>99626</v>
      </c>
      <c r="S80" s="183"/>
      <c r="T80" s="2">
        <f>T70</f>
        <v>95384</v>
      </c>
      <c r="U80" s="45"/>
      <c r="V80" s="2">
        <f>V70</f>
        <v>98602</v>
      </c>
      <c r="W80" s="45"/>
      <c r="X80" s="2">
        <f>X70</f>
        <v>99758</v>
      </c>
      <c r="Y80" s="45"/>
      <c r="Z80" s="2">
        <f>Z70</f>
        <v>93125</v>
      </c>
      <c r="AA80" s="45"/>
      <c r="AB80" s="151">
        <f>AB70</f>
        <v>85914</v>
      </c>
      <c r="AC80" s="78"/>
      <c r="AD80" s="127">
        <f>AD70</f>
        <v>87240</v>
      </c>
      <c r="AE80" s="78"/>
      <c r="AF80" s="127">
        <f>AF70</f>
        <v>89633</v>
      </c>
      <c r="AG80" s="78"/>
      <c r="AH80" s="127">
        <f>AH70</f>
        <v>87023</v>
      </c>
      <c r="AI80" s="183"/>
      <c r="AJ80" s="2">
        <f>AJ70</f>
        <v>89444</v>
      </c>
      <c r="AK80" s="10"/>
    </row>
    <row r="81" spans="1:47" x14ac:dyDescent="0.25">
      <c r="A81" s="131" t="s">
        <v>254</v>
      </c>
      <c r="B81" s="1">
        <f>B55</f>
        <v>216354</v>
      </c>
      <c r="C81" s="185"/>
      <c r="D81" s="1">
        <f>D55</f>
        <v>211357</v>
      </c>
      <c r="E81" s="68"/>
      <c r="F81" s="1">
        <f>F55</f>
        <v>209854</v>
      </c>
      <c r="G81" s="68"/>
      <c r="H81" s="1">
        <f>H55</f>
        <v>207513</v>
      </c>
      <c r="I81" s="68"/>
      <c r="J81" s="1">
        <f>J55</f>
        <v>205406</v>
      </c>
      <c r="K81" s="68"/>
      <c r="L81" s="184">
        <f>L55</f>
        <v>201399</v>
      </c>
      <c r="M81" s="68"/>
      <c r="N81" s="1">
        <f>N55</f>
        <v>196445</v>
      </c>
      <c r="O81" s="68"/>
      <c r="P81" s="1">
        <f>P55</f>
        <v>193474</v>
      </c>
      <c r="Q81" s="68"/>
      <c r="R81" s="1">
        <f>R55</f>
        <v>188924</v>
      </c>
      <c r="S81" s="185"/>
      <c r="T81" s="1">
        <f>T55</f>
        <v>187137</v>
      </c>
      <c r="U81" s="68"/>
      <c r="V81" s="1">
        <f>V55</f>
        <v>185150</v>
      </c>
      <c r="W81" s="68"/>
      <c r="X81" s="1">
        <f>X55</f>
        <v>184317</v>
      </c>
      <c r="Y81" s="68"/>
      <c r="Z81" s="1">
        <f>Z55</f>
        <v>183182</v>
      </c>
      <c r="AA81" s="68"/>
      <c r="AB81" s="184">
        <f>AB55</f>
        <v>182332</v>
      </c>
      <c r="AC81" s="68"/>
      <c r="AD81" s="1">
        <f>AD55</f>
        <v>183042</v>
      </c>
      <c r="AE81" s="68"/>
      <c r="AF81" s="1">
        <f>AF55</f>
        <v>183438</v>
      </c>
      <c r="AG81" s="68"/>
      <c r="AH81" s="1">
        <f>AH55</f>
        <v>183939</v>
      </c>
      <c r="AI81" s="185"/>
      <c r="AJ81" s="1">
        <f>AJ55</f>
        <v>183896</v>
      </c>
      <c r="AK81" s="7"/>
    </row>
    <row r="82" spans="1:47" ht="15.75" thickBot="1" x14ac:dyDescent="0.3">
      <c r="A82" s="56" t="s">
        <v>255</v>
      </c>
      <c r="B82" s="61">
        <f>B80/B81</f>
        <v>0.48783475230409423</v>
      </c>
      <c r="C82" s="187"/>
      <c r="D82" s="61">
        <f>D80/D81</f>
        <v>0.48782865010385273</v>
      </c>
      <c r="E82" s="75"/>
      <c r="F82" s="61">
        <f>F80/F81</f>
        <v>0.48691471213319737</v>
      </c>
      <c r="G82" s="75"/>
      <c r="H82" s="61">
        <f>H80/H81</f>
        <v>0.4948750198782727</v>
      </c>
      <c r="I82" s="53"/>
      <c r="J82" s="61">
        <f>J80/J81</f>
        <v>0.48192847336494554</v>
      </c>
      <c r="K82" s="53"/>
      <c r="L82" s="186">
        <f>L80/L81</f>
        <v>0.4906379872789835</v>
      </c>
      <c r="M82" s="53"/>
      <c r="N82" s="61">
        <f>N80/N81</f>
        <v>0.51067728880857233</v>
      </c>
      <c r="O82" s="53"/>
      <c r="P82" s="61">
        <f>P80/P81</f>
        <v>0.54696755119550944</v>
      </c>
      <c r="Q82" s="53"/>
      <c r="R82" s="61">
        <f>R80/R81</f>
        <v>0.52733374266900979</v>
      </c>
      <c r="S82" s="187"/>
      <c r="T82" s="61">
        <f>T80/T81</f>
        <v>0.5097014486712943</v>
      </c>
      <c r="U82" s="53"/>
      <c r="V82" s="61">
        <f>V80/V81</f>
        <v>0.53255198487712663</v>
      </c>
      <c r="W82" s="53"/>
      <c r="X82" s="61">
        <f>X80/X81</f>
        <v>0.54123059728619716</v>
      </c>
      <c r="Y82" s="53"/>
      <c r="Z82" s="61">
        <f>Z80/Z81</f>
        <v>0.50837418523654065</v>
      </c>
      <c r="AA82" s="53"/>
      <c r="AB82" s="186">
        <f>AB80/AB81</f>
        <v>0.47119540179452868</v>
      </c>
      <c r="AC82" s="53"/>
      <c r="AD82" s="61">
        <f>AD80/AD81</f>
        <v>0.47661192513193695</v>
      </c>
      <c r="AE82" s="53"/>
      <c r="AF82" s="61">
        <f>AF80/AF81</f>
        <v>0.48862831038279964</v>
      </c>
      <c r="AG82" s="53"/>
      <c r="AH82" s="61">
        <f>AH80/AH81</f>
        <v>0.47310793252110755</v>
      </c>
      <c r="AI82" s="187"/>
      <c r="AJ82" s="61">
        <f>AJ80/AJ81</f>
        <v>0.4863836081263323</v>
      </c>
      <c r="AK82" s="60"/>
      <c r="AL82" s="94"/>
      <c r="AM82" s="94"/>
      <c r="AN82" s="94"/>
      <c r="AO82" s="30"/>
      <c r="AP82" s="30"/>
      <c r="AQ82" s="30"/>
      <c r="AR82" s="30"/>
      <c r="AS82" s="30"/>
      <c r="AT82" s="30"/>
      <c r="AU82" s="30"/>
    </row>
    <row r="83" spans="1:47" x14ac:dyDescent="0.25">
      <c r="B83" s="20"/>
      <c r="C83" s="188"/>
      <c r="D83" s="159"/>
      <c r="F83" s="159"/>
      <c r="H83" s="159"/>
      <c r="I83" s="159"/>
      <c r="J83" s="20"/>
      <c r="K83" s="20"/>
      <c r="L83" s="145"/>
      <c r="M83" s="22"/>
      <c r="N83" s="159"/>
      <c r="O83" s="159"/>
      <c r="P83" s="159"/>
      <c r="Q83" s="159"/>
      <c r="R83" s="159"/>
      <c r="S83" s="160"/>
      <c r="T83" s="8"/>
      <c r="U83" s="8"/>
      <c r="V83" s="8"/>
      <c r="W83" s="8"/>
      <c r="X83" s="8"/>
      <c r="Y83" s="8"/>
      <c r="Z83" s="8"/>
      <c r="AA83" s="8"/>
      <c r="AB83" s="228"/>
      <c r="AC83" s="159"/>
      <c r="AD83" s="159"/>
      <c r="AE83" s="159"/>
      <c r="AF83" s="159"/>
      <c r="AG83" s="159"/>
      <c r="AH83" s="159"/>
      <c r="AI83" s="160"/>
      <c r="AJ83" s="8"/>
      <c r="AL83" s="20"/>
      <c r="AM83" s="20"/>
      <c r="AN83" s="20"/>
    </row>
    <row r="84" spans="1:47" x14ac:dyDescent="0.25">
      <c r="B84" s="20"/>
      <c r="C84" s="188"/>
      <c r="D84" s="159"/>
      <c r="F84" s="159"/>
      <c r="H84" s="159"/>
      <c r="I84" s="159"/>
      <c r="J84" s="20"/>
      <c r="K84" s="20"/>
      <c r="L84" s="145"/>
      <c r="M84" s="22"/>
      <c r="N84" s="159"/>
      <c r="O84" s="159"/>
      <c r="P84" s="159"/>
      <c r="Q84" s="159"/>
      <c r="R84" s="159"/>
      <c r="S84" s="160"/>
      <c r="T84" s="8"/>
      <c r="U84" s="8"/>
      <c r="V84" s="8"/>
      <c r="W84" s="8"/>
      <c r="X84" s="8"/>
      <c r="Y84" s="8"/>
      <c r="Z84" s="8"/>
      <c r="AA84" s="8"/>
      <c r="AB84" s="228"/>
      <c r="AC84" s="159"/>
      <c r="AD84" s="159"/>
      <c r="AE84" s="159"/>
      <c r="AF84" s="159"/>
      <c r="AG84" s="159"/>
      <c r="AH84" s="159"/>
      <c r="AI84" s="160"/>
      <c r="AJ84" s="8"/>
      <c r="AL84" s="20"/>
      <c r="AM84" s="20"/>
      <c r="AN84" s="20"/>
    </row>
    <row r="85" spans="1:47" x14ac:dyDescent="0.25">
      <c r="A85" s="23" t="s">
        <v>282</v>
      </c>
      <c r="B85" s="17">
        <f>C85</f>
        <v>560</v>
      </c>
      <c r="C85" s="272">
        <v>560</v>
      </c>
      <c r="D85" s="3">
        <f>K85+E85+G85+I85</f>
        <v>235</v>
      </c>
      <c r="E85" s="3">
        <v>139</v>
      </c>
      <c r="F85" s="3">
        <f>G85+I85+K85</f>
        <v>96</v>
      </c>
      <c r="G85" s="20">
        <v>66</v>
      </c>
      <c r="H85" s="3">
        <f>I85+K85</f>
        <v>30</v>
      </c>
      <c r="I85" s="63">
        <v>-19</v>
      </c>
      <c r="J85" s="17">
        <f>K85</f>
        <v>49</v>
      </c>
      <c r="K85" s="20">
        <v>49</v>
      </c>
      <c r="L85" s="147">
        <f>S85+M85+O85+Q85</f>
        <v>324</v>
      </c>
      <c r="M85" s="22">
        <v>92</v>
      </c>
      <c r="N85" s="3">
        <f>O85+Q85+S85</f>
        <v>232</v>
      </c>
      <c r="O85" s="63">
        <v>59</v>
      </c>
      <c r="P85" s="3">
        <f>Q85+S85</f>
        <v>173</v>
      </c>
      <c r="Q85" s="63">
        <v>99</v>
      </c>
      <c r="R85" s="3">
        <f>S85</f>
        <v>74</v>
      </c>
      <c r="S85" s="148">
        <v>74</v>
      </c>
      <c r="T85" s="17">
        <f>U85+W85+Y85+AA85</f>
        <v>543</v>
      </c>
      <c r="U85" s="17">
        <v>120</v>
      </c>
      <c r="V85" s="17">
        <f>W85+Y85+AA85</f>
        <v>423</v>
      </c>
      <c r="W85" s="17">
        <v>124</v>
      </c>
      <c r="X85" s="17">
        <f>Y85+AA85</f>
        <v>299</v>
      </c>
      <c r="Y85" s="17">
        <v>131</v>
      </c>
      <c r="Z85" s="17">
        <f>AA85</f>
        <v>168</v>
      </c>
      <c r="AA85" s="17">
        <v>168</v>
      </c>
      <c r="AB85" s="147">
        <f>AC85+AE85+AG85+AI85</f>
        <v>778</v>
      </c>
      <c r="AC85" s="3">
        <v>162</v>
      </c>
      <c r="AD85" s="3">
        <f>AE85+AG85+AI85</f>
        <v>616</v>
      </c>
      <c r="AE85" s="3">
        <v>161</v>
      </c>
      <c r="AF85" s="3">
        <f>AG85+AI85</f>
        <v>455</v>
      </c>
      <c r="AG85" s="3">
        <v>305</v>
      </c>
      <c r="AH85" s="3">
        <f>AI85</f>
        <v>150</v>
      </c>
      <c r="AI85" s="148">
        <v>150</v>
      </c>
      <c r="AJ85" s="17">
        <v>420</v>
      </c>
      <c r="AK85" s="69">
        <v>192</v>
      </c>
      <c r="AL85" s="20"/>
      <c r="AM85" s="20"/>
      <c r="AN85" s="20"/>
    </row>
    <row r="86" spans="1:47" ht="30" x14ac:dyDescent="0.25">
      <c r="A86" s="142" t="s">
        <v>283</v>
      </c>
      <c r="B86" s="44">
        <f>B85/1*4</f>
        <v>2240</v>
      </c>
      <c r="C86" s="152">
        <f>C85*4</f>
        <v>2240</v>
      </c>
      <c r="D86" s="44">
        <f>D85</f>
        <v>235</v>
      </c>
      <c r="E86" s="3">
        <f>E85*4</f>
        <v>556</v>
      </c>
      <c r="F86" s="44">
        <f>F85/3*4</f>
        <v>128</v>
      </c>
      <c r="G86" s="44">
        <f>G85*4</f>
        <v>264</v>
      </c>
      <c r="H86" s="44">
        <f>H85/2*4</f>
        <v>60</v>
      </c>
      <c r="I86" s="44">
        <f>I85*4</f>
        <v>-76</v>
      </c>
      <c r="J86" s="44">
        <f>J85/1*4</f>
        <v>196</v>
      </c>
      <c r="K86" s="152">
        <f>K85*4</f>
        <v>196</v>
      </c>
      <c r="L86" s="147">
        <f>L85</f>
        <v>324</v>
      </c>
      <c r="M86" s="3">
        <f>M85*4</f>
        <v>368</v>
      </c>
      <c r="N86" s="44">
        <f>N85/3*4</f>
        <v>309.33333333333331</v>
      </c>
      <c r="O86" s="44">
        <f>O85*4</f>
        <v>236</v>
      </c>
      <c r="P86" s="44">
        <f>P85/2*4</f>
        <v>346</v>
      </c>
      <c r="Q86" s="44">
        <f>Q85*4</f>
        <v>396</v>
      </c>
      <c r="R86" s="44">
        <f>R85/1*4</f>
        <v>296</v>
      </c>
      <c r="S86" s="152">
        <f>S85*4</f>
        <v>296</v>
      </c>
      <c r="T86" s="69">
        <f>T85/4*4</f>
        <v>543</v>
      </c>
      <c r="U86" s="69">
        <f>U85*4</f>
        <v>480</v>
      </c>
      <c r="V86" s="69">
        <f>V85/3*4</f>
        <v>564</v>
      </c>
      <c r="W86" s="69">
        <f>W85*4</f>
        <v>496</v>
      </c>
      <c r="X86" s="69">
        <f>X85/2*4</f>
        <v>598</v>
      </c>
      <c r="Y86" s="69">
        <f>Y85*4</f>
        <v>524</v>
      </c>
      <c r="Z86" s="69">
        <f>Z85/1*4</f>
        <v>672</v>
      </c>
      <c r="AA86" s="69">
        <f>AA85*4</f>
        <v>672</v>
      </c>
      <c r="AB86" s="194">
        <f>AB85/4*4</f>
        <v>778</v>
      </c>
      <c r="AC86" s="44">
        <f>AC85*4</f>
        <v>648</v>
      </c>
      <c r="AD86" s="44">
        <f>AD85/3*4</f>
        <v>821.33333333333337</v>
      </c>
      <c r="AE86" s="44">
        <f>AE85*4</f>
        <v>644</v>
      </c>
      <c r="AF86" s="44">
        <f>AF85/2*4</f>
        <v>910</v>
      </c>
      <c r="AG86" s="44">
        <f>AG85*4</f>
        <v>1220</v>
      </c>
      <c r="AH86" s="44">
        <f>AH85/1*4</f>
        <v>600</v>
      </c>
      <c r="AI86" s="152">
        <f>AI85*4</f>
        <v>600</v>
      </c>
      <c r="AJ86" s="69">
        <f>AJ85/4*4</f>
        <v>420</v>
      </c>
      <c r="AK86" s="69">
        <f>AK85*4</f>
        <v>768</v>
      </c>
      <c r="AL86" s="20"/>
      <c r="AM86" s="20"/>
      <c r="AN86" s="20"/>
    </row>
    <row r="87" spans="1:47" x14ac:dyDescent="0.25">
      <c r="A87" s="23"/>
      <c r="B87" s="10"/>
      <c r="C87" s="153"/>
      <c r="D87" s="44"/>
      <c r="E87" s="20"/>
      <c r="F87" s="44"/>
      <c r="G87" s="20"/>
      <c r="H87" s="44"/>
      <c r="I87" s="44"/>
      <c r="J87" s="10"/>
      <c r="K87" s="10"/>
      <c r="L87" s="189"/>
      <c r="M87" s="6"/>
      <c r="N87" s="44"/>
      <c r="O87" s="44"/>
      <c r="P87" s="44"/>
      <c r="Q87" s="44"/>
      <c r="R87" s="44"/>
      <c r="S87" s="152"/>
      <c r="T87" s="69"/>
      <c r="U87" s="69"/>
      <c r="V87" s="69"/>
      <c r="W87" s="69"/>
      <c r="X87" s="69"/>
      <c r="Y87" s="69"/>
      <c r="Z87" s="69"/>
      <c r="AA87" s="69"/>
      <c r="AB87" s="194"/>
      <c r="AC87" s="44"/>
      <c r="AD87" s="44"/>
      <c r="AE87" s="44"/>
      <c r="AF87" s="44"/>
      <c r="AG87" s="44"/>
      <c r="AH87" s="44"/>
      <c r="AI87" s="152"/>
      <c r="AJ87" s="69"/>
      <c r="AK87" s="69"/>
      <c r="AL87" s="20"/>
      <c r="AM87" s="20"/>
      <c r="AN87" s="20"/>
    </row>
    <row r="88" spans="1:47" x14ac:dyDescent="0.25">
      <c r="A88" s="23" t="s">
        <v>189</v>
      </c>
      <c r="B88" s="4">
        <f>(B53+D53)/2</f>
        <v>209637.5</v>
      </c>
      <c r="C88" s="155">
        <f>B88</f>
        <v>209637.5</v>
      </c>
      <c r="D88" s="4">
        <f>(D53+F53+H53+J53+L53)/5</f>
        <v>199577.60000000001</v>
      </c>
      <c r="E88" s="4">
        <f>(D53+F53)/2</f>
        <v>205344.5</v>
      </c>
      <c r="F88" s="25">
        <f>(F53+H53+J53)/3</f>
        <v>199556.33333333334</v>
      </c>
      <c r="G88" s="4">
        <f>(F53+H53)/2</f>
        <v>201100.5</v>
      </c>
      <c r="H88" s="25">
        <f>(H53+J53+L53)/3</f>
        <v>195733</v>
      </c>
      <c r="I88" s="4">
        <f>(H53+J53)/2</f>
        <v>197547</v>
      </c>
      <c r="J88" s="4">
        <f>(J53+L53)/2</f>
        <v>194286.5</v>
      </c>
      <c r="K88" s="155">
        <f>J88</f>
        <v>194286.5</v>
      </c>
      <c r="L88" s="154">
        <f>(L53+N53+P53+R53+T53)/5</f>
        <v>180178.4</v>
      </c>
      <c r="M88" s="4">
        <f>(L53+N53)/2</f>
        <v>187559.5</v>
      </c>
      <c r="N88" s="25">
        <f>(N53+P53+R53+T53)/4</f>
        <v>177196.75</v>
      </c>
      <c r="O88" s="4">
        <f>(N53+P53)/2</f>
        <v>180970.5</v>
      </c>
      <c r="P88" s="25">
        <f>(P53+R53+T53)/3</f>
        <v>175257.66666666666</v>
      </c>
      <c r="Q88" s="4">
        <f>(P53+R53)/2</f>
        <v>176609.5</v>
      </c>
      <c r="R88" s="4">
        <f>(R53+T53)/2</f>
        <v>173423</v>
      </c>
      <c r="S88" s="155">
        <f>R88</f>
        <v>173423</v>
      </c>
      <c r="T88" s="4">
        <f>(T53+V53+X53+Z53+AB53)/5</f>
        <v>164419.6</v>
      </c>
      <c r="U88" s="4">
        <f>(T53+V53)/2</f>
        <v>169829.5</v>
      </c>
      <c r="V88" s="25">
        <f>(V53+X53+Z53+AB53)/4</f>
        <v>162386</v>
      </c>
      <c r="W88" s="4">
        <f>(V53+X53)/2</f>
        <v>166031.5</v>
      </c>
      <c r="X88" s="25">
        <f>(X53+Z53+AB53)/3</f>
        <v>160813</v>
      </c>
      <c r="Y88" s="4">
        <f>(X53+Z53)/2</f>
        <v>162400.5</v>
      </c>
      <c r="Z88" s="4">
        <f>(Z53+AB53)/2</f>
        <v>158740.5</v>
      </c>
      <c r="AA88" s="4">
        <f>Z88</f>
        <v>158740.5</v>
      </c>
      <c r="AB88" s="154">
        <f>(AB53+AD53+AF53+AH53+AJ53)/5</f>
        <v>156418</v>
      </c>
      <c r="AC88" s="4">
        <f>(AB53+AD53)/2</f>
        <v>157495</v>
      </c>
      <c r="AD88" s="25">
        <f>(AD53+AF53+AH53+AJ53)/4</f>
        <v>156113</v>
      </c>
      <c r="AE88" s="4">
        <f>(AD53+AF53)/2</f>
        <v>157045</v>
      </c>
      <c r="AF88" s="25">
        <f>(AF53+AH53+AJ53)/3</f>
        <v>155700</v>
      </c>
      <c r="AG88" s="4">
        <f>(AF53+AH53)/2</f>
        <v>155955</v>
      </c>
      <c r="AH88" s="4">
        <f>(AH53+AJ53)/2</f>
        <v>155181</v>
      </c>
      <c r="AI88" s="155">
        <f>AH88</f>
        <v>155181</v>
      </c>
      <c r="AJ88" s="4">
        <v>148730</v>
      </c>
      <c r="AK88" s="4">
        <v>152551</v>
      </c>
      <c r="AL88" s="20"/>
      <c r="AM88" s="20"/>
      <c r="AN88" s="20"/>
    </row>
    <row r="89" spans="1:47" ht="15.75" thickBot="1" x14ac:dyDescent="0.3">
      <c r="A89" s="56" t="s">
        <v>273</v>
      </c>
      <c r="B89" s="66">
        <f t="shared" ref="B89:C89" si="50">B86/B88</f>
        <v>1.0685111203863812E-2</v>
      </c>
      <c r="C89" s="191">
        <f t="shared" si="50"/>
        <v>1.0685111203863812E-2</v>
      </c>
      <c r="D89" s="66">
        <f>D86/D88</f>
        <v>1.1774868522319137E-3</v>
      </c>
      <c r="E89" s="66">
        <f>E86/E88</f>
        <v>2.7076449576199997E-3</v>
      </c>
      <c r="F89" s="66">
        <f t="shared" ref="F89" si="51">F86/F88</f>
        <v>6.414228897771556E-4</v>
      </c>
      <c r="G89" s="66">
        <f>G86/G88</f>
        <v>1.3127764475970971E-3</v>
      </c>
      <c r="H89" s="66">
        <f t="shared" ref="H89:I89" si="52">H86/H88</f>
        <v>3.0654003157362328E-4</v>
      </c>
      <c r="I89" s="66">
        <f t="shared" si="52"/>
        <v>-3.8471857330154343E-4</v>
      </c>
      <c r="J89" s="66">
        <f t="shared" ref="J89:K89" si="53">J86/J88</f>
        <v>1.0088194496272259E-3</v>
      </c>
      <c r="K89" s="191">
        <f t="shared" si="53"/>
        <v>1.0088194496272259E-3</v>
      </c>
      <c r="L89" s="190">
        <f>L86/L88</f>
        <v>1.798217766391532E-3</v>
      </c>
      <c r="M89" s="66">
        <f>M86/M88</f>
        <v>1.9620440446898183E-3</v>
      </c>
      <c r="N89" s="66">
        <f>N86/N88</f>
        <v>1.7457054564112113E-3</v>
      </c>
      <c r="O89" s="66">
        <f>O86/O88</f>
        <v>1.3040799467316495E-3</v>
      </c>
      <c r="P89" s="66">
        <f t="shared" ref="P89:AK89" si="54">P86/P88</f>
        <v>1.9742360296173445E-3</v>
      </c>
      <c r="Q89" s="66">
        <f t="shared" si="54"/>
        <v>2.2422349873591173E-3</v>
      </c>
      <c r="R89" s="66">
        <f t="shared" si="54"/>
        <v>1.7068093620800009E-3</v>
      </c>
      <c r="S89" s="191">
        <f t="shared" si="54"/>
        <v>1.7068093620800009E-3</v>
      </c>
      <c r="T89" s="66">
        <f t="shared" si="54"/>
        <v>3.3025259762218128E-3</v>
      </c>
      <c r="U89" s="66">
        <f t="shared" si="54"/>
        <v>2.8263640886889499E-3</v>
      </c>
      <c r="V89" s="66">
        <f t="shared" si="54"/>
        <v>3.4732058182355622E-3</v>
      </c>
      <c r="W89" s="66">
        <f t="shared" si="54"/>
        <v>2.9873849239451548E-3</v>
      </c>
      <c r="X89" s="66">
        <f t="shared" si="54"/>
        <v>3.7186048391610132E-3</v>
      </c>
      <c r="Y89" s="66">
        <f t="shared" si="54"/>
        <v>3.2265910511359262E-3</v>
      </c>
      <c r="Z89" s="66">
        <f t="shared" si="54"/>
        <v>4.2333241989284398E-3</v>
      </c>
      <c r="AA89" s="66">
        <f t="shared" si="54"/>
        <v>4.2333241989284398E-3</v>
      </c>
      <c r="AB89" s="190">
        <f t="shared" si="54"/>
        <v>4.9738521142068046E-3</v>
      </c>
      <c r="AC89" s="66">
        <f t="shared" si="54"/>
        <v>4.1144163306771646E-3</v>
      </c>
      <c r="AD89" s="66">
        <f t="shared" si="54"/>
        <v>5.2611463064147984E-3</v>
      </c>
      <c r="AE89" s="66">
        <f t="shared" si="54"/>
        <v>4.100735457989748E-3</v>
      </c>
      <c r="AF89" s="66">
        <f t="shared" si="54"/>
        <v>5.8445728965960181E-3</v>
      </c>
      <c r="AG89" s="66">
        <f t="shared" si="54"/>
        <v>7.8227693886056878E-3</v>
      </c>
      <c r="AH89" s="66">
        <f t="shared" si="54"/>
        <v>3.86645272294933E-3</v>
      </c>
      <c r="AI89" s="191">
        <f t="shared" si="54"/>
        <v>3.86645272294933E-3</v>
      </c>
      <c r="AJ89" s="66">
        <f t="shared" si="54"/>
        <v>2.823909097021448E-3</v>
      </c>
      <c r="AK89" s="66">
        <f t="shared" si="54"/>
        <v>5.034381944398922E-3</v>
      </c>
      <c r="AL89" s="20"/>
      <c r="AM89" s="20"/>
      <c r="AN89" s="20"/>
    </row>
    <row r="90" spans="1:47" x14ac:dyDescent="0.25">
      <c r="B90" s="10"/>
      <c r="C90" s="153"/>
      <c r="D90" s="44"/>
      <c r="E90" s="20"/>
      <c r="F90" s="44"/>
      <c r="G90" s="20"/>
      <c r="H90" s="44"/>
      <c r="I90" s="44"/>
      <c r="J90" s="10"/>
      <c r="K90" s="10"/>
      <c r="L90" s="189"/>
      <c r="M90" s="6"/>
      <c r="N90" s="44"/>
      <c r="O90" s="44"/>
      <c r="P90" s="44"/>
      <c r="Q90" s="44"/>
      <c r="R90" s="44"/>
      <c r="S90" s="152"/>
      <c r="T90" s="69"/>
      <c r="U90" s="69"/>
      <c r="V90" s="69"/>
      <c r="W90" s="69"/>
      <c r="X90" s="69"/>
      <c r="Y90" s="69"/>
      <c r="Z90" s="69"/>
      <c r="AA90" s="69"/>
      <c r="AB90" s="194"/>
      <c r="AC90" s="44"/>
      <c r="AD90" s="44"/>
      <c r="AE90" s="44"/>
      <c r="AF90" s="44"/>
      <c r="AG90" s="44"/>
      <c r="AH90" s="44"/>
      <c r="AI90" s="152"/>
      <c r="AJ90" s="69"/>
      <c r="AK90" s="69"/>
      <c r="AL90" s="20"/>
      <c r="AM90" s="20"/>
      <c r="AN90" s="20"/>
    </row>
    <row r="91" spans="1:47" ht="30" x14ac:dyDescent="0.25">
      <c r="A91" s="142" t="s">
        <v>190</v>
      </c>
      <c r="B91" s="4">
        <f>(B55+D55)/2</f>
        <v>213855.5</v>
      </c>
      <c r="C91" s="155">
        <f>B91</f>
        <v>213855.5</v>
      </c>
      <c r="D91" s="4">
        <f>(D55+F55+H55+J55+L55)/5</f>
        <v>207105.8</v>
      </c>
      <c r="E91" s="4">
        <f>(D55+F55)/2</f>
        <v>210605.5</v>
      </c>
      <c r="F91" s="25">
        <f>(F55+H55+J55)/3</f>
        <v>207591</v>
      </c>
      <c r="G91" s="4">
        <f>(F55+H55)/2</f>
        <v>208683.5</v>
      </c>
      <c r="H91" s="25">
        <f>(H55+J55+L55)/3</f>
        <v>204772.66666666666</v>
      </c>
      <c r="I91" s="4">
        <f>(H55+J55)/2</f>
        <v>206459.5</v>
      </c>
      <c r="J91" s="4">
        <f>(J55+L55)/2</f>
        <v>203402.5</v>
      </c>
      <c r="K91" s="155">
        <f>J91</f>
        <v>203402.5</v>
      </c>
      <c r="L91" s="154">
        <f>(L55+N55+P55+R55+T55)/5</f>
        <v>193475.8</v>
      </c>
      <c r="M91" s="4">
        <f>(L55+N55)/2</f>
        <v>198922</v>
      </c>
      <c r="N91" s="25">
        <f>(N55+P55+R55+T55)/4</f>
        <v>191495</v>
      </c>
      <c r="O91" s="4">
        <f>(N55+P55)/2</f>
        <v>194959.5</v>
      </c>
      <c r="P91" s="25">
        <f>(P55+R55+T55)/3</f>
        <v>189845</v>
      </c>
      <c r="Q91" s="4">
        <f>(P55+R55)/2</f>
        <v>191199</v>
      </c>
      <c r="R91" s="4">
        <f>(R55+T55)/2</f>
        <v>188030.5</v>
      </c>
      <c r="S91" s="155">
        <f>R91</f>
        <v>188030.5</v>
      </c>
      <c r="T91" s="4">
        <f>(T55+V55+X55+Z55+AB55)/5</f>
        <v>184423.6</v>
      </c>
      <c r="U91" s="4">
        <f>(T55+V55)/2</f>
        <v>186143.5</v>
      </c>
      <c r="V91" s="4">
        <f>(V55+X55+Z55+AB55)/4</f>
        <v>183745.25</v>
      </c>
      <c r="W91" s="4">
        <f>(V55+X55)/2</f>
        <v>184733.5</v>
      </c>
      <c r="X91" s="4">
        <f>(X55+Z55+AB55)/3</f>
        <v>183277</v>
      </c>
      <c r="Y91" s="4">
        <f>(X55+Z55)/2</f>
        <v>183749.5</v>
      </c>
      <c r="Z91" s="4">
        <f>(Z55+AB55)/2</f>
        <v>182757</v>
      </c>
      <c r="AA91" s="4">
        <f>(Z55+AB55)/2</f>
        <v>182757</v>
      </c>
      <c r="AB91" s="154">
        <f>(AB55+AD55+AF55+AH55+AJ55)/5</f>
        <v>183329.4</v>
      </c>
      <c r="AC91" s="4">
        <f>(AB55+AD55)/2</f>
        <v>182687</v>
      </c>
      <c r="AD91" s="4">
        <f>(AD55+AF55+AH55+AJ55)/4</f>
        <v>183578.75</v>
      </c>
      <c r="AE91" s="4">
        <f>(AD55+AF55)/2</f>
        <v>183240</v>
      </c>
      <c r="AF91" s="4">
        <f>(AF55+AH55+AJ55)/3</f>
        <v>183757.66666666666</v>
      </c>
      <c r="AG91" s="4">
        <f>(AF55+AH55)/2</f>
        <v>183688.5</v>
      </c>
      <c r="AH91" s="4">
        <f>(AH55+AJ55)/2</f>
        <v>183917.5</v>
      </c>
      <c r="AI91" s="155">
        <f>(AH55+AJ55)/2</f>
        <v>183917.5</v>
      </c>
      <c r="AJ91" s="4">
        <v>180304</v>
      </c>
      <c r="AK91" s="4">
        <v>183418</v>
      </c>
      <c r="AL91" s="20"/>
      <c r="AM91" s="20"/>
      <c r="AN91" s="20"/>
    </row>
    <row r="92" spans="1:47" s="28" customFormat="1" ht="21" customHeight="1" thickBot="1" x14ac:dyDescent="0.3">
      <c r="A92" s="95" t="s">
        <v>274</v>
      </c>
      <c r="B92" s="66">
        <f t="shared" ref="B92:C92" si="55">B86/B91</f>
        <v>1.0474362361501108E-2</v>
      </c>
      <c r="C92" s="191">
        <f t="shared" si="55"/>
        <v>1.0474362361501108E-2</v>
      </c>
      <c r="D92" s="67">
        <f>D86/D91</f>
        <v>1.1346857499886533E-3</v>
      </c>
      <c r="E92" s="67">
        <f>E86/E91</f>
        <v>2.6400070273568353E-3</v>
      </c>
      <c r="F92" s="66">
        <f t="shared" ref="F92:G92" si="56">F86/F91</f>
        <v>6.1659705863934368E-4</v>
      </c>
      <c r="G92" s="66">
        <f t="shared" si="56"/>
        <v>1.2650736641852374E-3</v>
      </c>
      <c r="H92" s="66">
        <f t="shared" ref="H92:I92" si="57">H86/H91</f>
        <v>2.9300785586618009E-4</v>
      </c>
      <c r="I92" s="66">
        <f t="shared" si="57"/>
        <v>-3.6811093701185949E-4</v>
      </c>
      <c r="J92" s="66">
        <f t="shared" ref="J92:K92" si="58">J86/J91</f>
        <v>9.636066420029252E-4</v>
      </c>
      <c r="K92" s="191">
        <f t="shared" si="58"/>
        <v>9.636066420029252E-4</v>
      </c>
      <c r="L92" s="165">
        <f>L86/L91</f>
        <v>1.6746280413364361E-3</v>
      </c>
      <c r="M92" s="67">
        <f>M86/M91</f>
        <v>1.8499713455525282E-3</v>
      </c>
      <c r="N92" s="66">
        <f>N86/N91</f>
        <v>1.6153598440342219E-3</v>
      </c>
      <c r="O92" s="66">
        <f t="shared" ref="O92:T92" si="59">O86/O91</f>
        <v>1.2105078234197358E-3</v>
      </c>
      <c r="P92" s="66">
        <f t="shared" si="59"/>
        <v>1.8225394400695305E-3</v>
      </c>
      <c r="Q92" s="66">
        <f t="shared" si="59"/>
        <v>2.0711405394379678E-3</v>
      </c>
      <c r="R92" s="66">
        <f t="shared" si="59"/>
        <v>1.5742126942171616E-3</v>
      </c>
      <c r="S92" s="191">
        <f t="shared" si="59"/>
        <v>1.5742126942171616E-3</v>
      </c>
      <c r="T92" s="66">
        <f t="shared" si="59"/>
        <v>2.9443086459650498E-3</v>
      </c>
      <c r="U92" s="66">
        <f t="shared" ref="U92:AK92" si="60">U86/U91</f>
        <v>2.5786557145428125E-3</v>
      </c>
      <c r="V92" s="66">
        <f t="shared" si="60"/>
        <v>3.0694671018706605E-3</v>
      </c>
      <c r="W92" s="66">
        <f t="shared" si="60"/>
        <v>2.6849488587614048E-3</v>
      </c>
      <c r="X92" s="66">
        <f t="shared" si="60"/>
        <v>3.2628207576509871E-3</v>
      </c>
      <c r="Y92" s="66">
        <f t="shared" si="60"/>
        <v>2.8517084400229661E-3</v>
      </c>
      <c r="Z92" s="66">
        <f t="shared" si="60"/>
        <v>3.6770137395558036E-3</v>
      </c>
      <c r="AA92" s="66">
        <f t="shared" si="60"/>
        <v>3.6770137395558036E-3</v>
      </c>
      <c r="AB92" s="190">
        <f t="shared" si="60"/>
        <v>4.2437274108789976E-3</v>
      </c>
      <c r="AC92" s="66">
        <f t="shared" si="60"/>
        <v>3.5470504195700843E-3</v>
      </c>
      <c r="AD92" s="66">
        <f t="shared" si="60"/>
        <v>4.4740109262827715E-3</v>
      </c>
      <c r="AE92" s="66">
        <f t="shared" si="60"/>
        <v>3.5145164811176601E-3</v>
      </c>
      <c r="AF92" s="66">
        <f t="shared" si="60"/>
        <v>4.9521743310483191E-3</v>
      </c>
      <c r="AG92" s="66">
        <f t="shared" si="60"/>
        <v>6.6416787115143299E-3</v>
      </c>
      <c r="AH92" s="66">
        <f t="shared" si="60"/>
        <v>3.2623322957304225E-3</v>
      </c>
      <c r="AI92" s="191">
        <f t="shared" si="60"/>
        <v>3.2623322957304225E-3</v>
      </c>
      <c r="AJ92" s="66">
        <f t="shared" si="60"/>
        <v>2.3293992368444406E-3</v>
      </c>
      <c r="AK92" s="66">
        <f t="shared" si="60"/>
        <v>4.1871572037640798E-3</v>
      </c>
      <c r="AL92" s="55"/>
      <c r="AM92" s="55"/>
      <c r="AN92" s="55"/>
    </row>
    <row r="93" spans="1:47" s="80" customFormat="1" x14ac:dyDescent="0.25">
      <c r="A93" s="33"/>
      <c r="B93" s="81"/>
      <c r="C93" s="264"/>
      <c r="D93" s="82"/>
      <c r="E93" s="33"/>
      <c r="F93" s="82"/>
      <c r="G93" s="33"/>
      <c r="H93" s="82"/>
      <c r="I93" s="82"/>
      <c r="J93" s="81"/>
      <c r="K93" s="81"/>
      <c r="L93" s="192"/>
      <c r="M93" s="81"/>
      <c r="N93" s="82"/>
      <c r="O93" s="82"/>
      <c r="P93" s="82"/>
      <c r="Q93" s="82"/>
      <c r="R93" s="82"/>
      <c r="S93" s="193"/>
      <c r="T93" s="82"/>
      <c r="U93" s="82"/>
      <c r="V93" s="82"/>
      <c r="W93" s="82"/>
      <c r="X93" s="82"/>
      <c r="Y93" s="82"/>
      <c r="Z93" s="82"/>
      <c r="AA93" s="82"/>
      <c r="AB93" s="233"/>
      <c r="AC93" s="82"/>
      <c r="AD93" s="82"/>
      <c r="AE93" s="82"/>
      <c r="AF93" s="82"/>
      <c r="AG93" s="82"/>
      <c r="AH93" s="82"/>
      <c r="AI93" s="193"/>
      <c r="AJ93" s="82"/>
      <c r="AK93" s="82"/>
      <c r="AL93" s="96"/>
      <c r="AM93" s="96"/>
      <c r="AN93" s="96"/>
    </row>
    <row r="94" spans="1:47" s="80" customFormat="1" x14ac:dyDescent="0.25">
      <c r="A94" s="84" t="s">
        <v>297</v>
      </c>
      <c r="B94" s="17">
        <v>41790</v>
      </c>
      <c r="C94" s="152"/>
      <c r="D94" s="3">
        <v>37855</v>
      </c>
      <c r="E94" s="3"/>
      <c r="F94" s="3">
        <v>39520</v>
      </c>
      <c r="G94" s="44"/>
      <c r="H94" s="3">
        <v>41555</v>
      </c>
      <c r="I94" s="3"/>
      <c r="J94" s="17">
        <v>39931</v>
      </c>
      <c r="K94" s="152"/>
      <c r="L94" s="147">
        <v>38851</v>
      </c>
      <c r="M94" s="3"/>
      <c r="N94" s="3">
        <v>40169</v>
      </c>
      <c r="O94" s="63"/>
      <c r="P94" s="3">
        <v>39353</v>
      </c>
      <c r="Q94" s="63"/>
      <c r="R94" s="3">
        <v>36231</v>
      </c>
      <c r="S94" s="148"/>
      <c r="T94" s="82"/>
      <c r="U94" s="82"/>
      <c r="V94" s="82"/>
      <c r="W94" s="82"/>
      <c r="X94" s="82"/>
      <c r="Y94" s="82"/>
      <c r="Z94" s="82"/>
      <c r="AA94" s="82"/>
      <c r="AB94" s="233"/>
      <c r="AC94" s="82"/>
      <c r="AD94" s="82"/>
      <c r="AE94" s="82"/>
      <c r="AF94" s="82"/>
      <c r="AG94" s="82"/>
      <c r="AH94" s="82"/>
      <c r="AI94" s="193"/>
      <c r="AJ94" s="82"/>
      <c r="AK94" s="82"/>
      <c r="AL94" s="96"/>
      <c r="AM94" s="96"/>
      <c r="AN94" s="96"/>
    </row>
    <row r="95" spans="1:47" s="80" customFormat="1" x14ac:dyDescent="0.25">
      <c r="A95" s="33"/>
      <c r="B95" s="81"/>
      <c r="C95" s="264"/>
      <c r="D95" s="82"/>
      <c r="E95" s="33"/>
      <c r="F95" s="82"/>
      <c r="G95" s="33"/>
      <c r="H95" s="82"/>
      <c r="I95" s="82"/>
      <c r="J95" s="81"/>
      <c r="K95" s="81"/>
      <c r="L95" s="192"/>
      <c r="M95" s="81"/>
      <c r="N95" s="82"/>
      <c r="O95" s="82"/>
      <c r="P95" s="82"/>
      <c r="Q95" s="82"/>
      <c r="R95" s="82"/>
      <c r="S95" s="193"/>
      <c r="T95" s="82"/>
      <c r="U95" s="82"/>
      <c r="V95" s="82"/>
      <c r="W95" s="82"/>
      <c r="X95" s="82"/>
      <c r="Y95" s="82"/>
      <c r="Z95" s="82"/>
      <c r="AA95" s="82"/>
      <c r="AB95" s="233"/>
      <c r="AC95" s="82"/>
      <c r="AD95" s="82"/>
      <c r="AE95" s="82"/>
      <c r="AF95" s="82"/>
      <c r="AG95" s="82"/>
      <c r="AH95" s="82"/>
      <c r="AI95" s="193"/>
      <c r="AJ95" s="82"/>
      <c r="AK95" s="82"/>
      <c r="AL95" s="96"/>
      <c r="AM95" s="96"/>
      <c r="AN95" s="96"/>
    </row>
    <row r="96" spans="1:47" ht="15" customHeight="1" x14ac:dyDescent="0.25">
      <c r="A96" s="130" t="s">
        <v>196</v>
      </c>
      <c r="B96" s="69">
        <v>14247</v>
      </c>
      <c r="C96" s="153"/>
      <c r="D96" s="63">
        <v>14376</v>
      </c>
      <c r="E96" s="20"/>
      <c r="F96" s="63">
        <v>14958</v>
      </c>
      <c r="G96" s="20"/>
      <c r="H96" s="63">
        <v>13525</v>
      </c>
      <c r="I96" s="3"/>
      <c r="J96" s="69">
        <v>13237</v>
      </c>
      <c r="K96" s="10"/>
      <c r="L96" s="194">
        <v>14289</v>
      </c>
      <c r="M96" s="6"/>
      <c r="N96" s="3">
        <v>14413</v>
      </c>
      <c r="O96" s="3"/>
      <c r="P96" s="63">
        <v>13080</v>
      </c>
      <c r="Q96" s="3"/>
      <c r="R96" s="63">
        <v>14027</v>
      </c>
      <c r="S96" s="146"/>
      <c r="T96" s="101"/>
      <c r="U96" s="101"/>
      <c r="AB96" s="156"/>
      <c r="AC96" s="13"/>
      <c r="AD96" s="13"/>
      <c r="AE96" s="13"/>
      <c r="AF96" s="13"/>
      <c r="AG96" s="13"/>
      <c r="AH96" s="13"/>
      <c r="AI96" s="146"/>
      <c r="AL96" s="20"/>
      <c r="AM96" s="20"/>
      <c r="AN96" s="20"/>
    </row>
    <row r="97" spans="1:126" ht="15" customHeight="1" x14ac:dyDescent="0.25">
      <c r="A97" s="23" t="s">
        <v>219</v>
      </c>
      <c r="B97" s="244">
        <v>2688</v>
      </c>
      <c r="C97" s="153"/>
      <c r="D97" s="63">
        <v>2698</v>
      </c>
      <c r="E97" s="20"/>
      <c r="F97" s="63">
        <v>2997</v>
      </c>
      <c r="G97" s="20"/>
      <c r="H97" s="63">
        <v>2805</v>
      </c>
      <c r="I97" s="3"/>
      <c r="J97" s="244">
        <v>2965</v>
      </c>
      <c r="K97" s="10"/>
      <c r="L97" s="194">
        <v>4224</v>
      </c>
      <c r="M97" s="6"/>
      <c r="N97" s="3">
        <v>4941</v>
      </c>
      <c r="O97" s="3"/>
      <c r="P97" s="63">
        <v>4685</v>
      </c>
      <c r="Q97" s="3"/>
      <c r="R97" s="63">
        <v>4549</v>
      </c>
      <c r="S97" s="146"/>
      <c r="T97" s="101"/>
      <c r="U97" s="101"/>
      <c r="AB97" s="156"/>
      <c r="AC97" s="13"/>
      <c r="AD97" s="13"/>
      <c r="AE97" s="13"/>
      <c r="AF97" s="13"/>
      <c r="AG97" s="13"/>
      <c r="AH97" s="13"/>
      <c r="AI97" s="146"/>
      <c r="AL97" s="20"/>
      <c r="AM97" s="20"/>
      <c r="AN97" s="20"/>
    </row>
    <row r="98" spans="1:126" ht="32.25" customHeight="1" thickBot="1" x14ac:dyDescent="0.3">
      <c r="A98" s="95" t="s">
        <v>220</v>
      </c>
      <c r="B98" s="66">
        <f>(B96+B97)/B53</f>
        <v>7.9821456346830938E-2</v>
      </c>
      <c r="C98" s="191"/>
      <c r="D98" s="66">
        <f>(D96+D97)/D53</f>
        <v>8.2437691319756271E-2</v>
      </c>
      <c r="E98" s="95"/>
      <c r="F98" s="66">
        <f>(F96+F97)/F53</f>
        <v>8.8198452658725279E-2</v>
      </c>
      <c r="G98" s="95"/>
      <c r="H98" s="66">
        <f>(H96+H97)/H53</f>
        <v>8.2214815784439094E-2</v>
      </c>
      <c r="I98" s="66"/>
      <c r="J98" s="66">
        <f>(J96+J97)/J53</f>
        <v>8.2466355844208722E-2</v>
      </c>
      <c r="K98" s="66"/>
      <c r="L98" s="190">
        <f>(L96+L97)/L53</f>
        <v>9.6369173108456316E-2</v>
      </c>
      <c r="M98" s="66"/>
      <c r="N98" s="66">
        <f>(N96+N97)/N53</f>
        <v>0.10575147256494039</v>
      </c>
      <c r="O98" s="66"/>
      <c r="P98" s="66">
        <f>(P96+P97)/P53</f>
        <v>9.9286301117215398E-2</v>
      </c>
      <c r="Q98" s="66"/>
      <c r="R98" s="66">
        <f>(R96+R97)/R53</f>
        <v>0.10657976269708305</v>
      </c>
      <c r="S98" s="183"/>
      <c r="T98" s="101"/>
      <c r="U98" s="101"/>
      <c r="V98" s="45"/>
      <c r="W98" s="45"/>
      <c r="X98" s="45"/>
      <c r="Y98" s="45"/>
      <c r="Z98" s="45"/>
      <c r="AA98" s="45"/>
      <c r="AB98" s="167"/>
      <c r="AC98" s="78"/>
      <c r="AD98" s="78"/>
      <c r="AE98" s="78"/>
      <c r="AF98" s="78"/>
      <c r="AG98" s="78"/>
      <c r="AH98" s="78"/>
      <c r="AI98" s="183"/>
      <c r="AJ98" s="45"/>
      <c r="AK98" s="45"/>
      <c r="AL98" s="20"/>
      <c r="AM98" s="20"/>
      <c r="AN98" s="20"/>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5"/>
      <c r="CD98" s="45"/>
      <c r="CE98" s="45"/>
      <c r="CF98" s="45"/>
      <c r="CG98" s="45"/>
      <c r="CH98" s="45"/>
      <c r="CI98" s="45"/>
      <c r="CJ98" s="45"/>
      <c r="CK98" s="45"/>
      <c r="CL98" s="45"/>
      <c r="CM98" s="45"/>
      <c r="CN98" s="45"/>
      <c r="CO98" s="45"/>
      <c r="CP98" s="45"/>
      <c r="CQ98" s="45"/>
      <c r="CR98" s="45"/>
      <c r="CS98" s="45"/>
      <c r="CT98" s="45"/>
      <c r="CU98" s="45"/>
      <c r="CV98" s="45"/>
      <c r="CW98" s="45"/>
      <c r="CX98" s="45"/>
      <c r="CY98" s="45"/>
      <c r="CZ98" s="45"/>
      <c r="DA98" s="45"/>
      <c r="DB98" s="45"/>
      <c r="DC98" s="45"/>
      <c r="DD98" s="45"/>
      <c r="DE98" s="45"/>
      <c r="DF98" s="45"/>
      <c r="DG98" s="45"/>
      <c r="DH98" s="45"/>
      <c r="DI98" s="45"/>
      <c r="DJ98" s="45"/>
      <c r="DK98" s="45"/>
      <c r="DL98" s="45"/>
      <c r="DM98" s="45"/>
      <c r="DN98" s="45"/>
      <c r="DO98" s="45"/>
      <c r="DP98" s="45"/>
      <c r="DQ98" s="45"/>
      <c r="DR98" s="45"/>
      <c r="DS98" s="45"/>
      <c r="DT98" s="45"/>
      <c r="DU98" s="45"/>
      <c r="DV98" s="45"/>
    </row>
    <row r="99" spans="1:126" ht="15" customHeight="1" x14ac:dyDescent="0.25">
      <c r="A99" s="77"/>
      <c r="B99" s="91"/>
      <c r="C99" s="183"/>
      <c r="D99" s="91"/>
      <c r="E99" s="141"/>
      <c r="F99" s="91"/>
      <c r="G99" s="141"/>
      <c r="H99" s="91"/>
      <c r="I99" s="78"/>
      <c r="J99" s="91"/>
      <c r="K99" s="78"/>
      <c r="L99" s="195"/>
      <c r="M99" s="78"/>
      <c r="N99" s="91"/>
      <c r="O99" s="78"/>
      <c r="P99" s="91"/>
      <c r="Q99" s="78"/>
      <c r="R99" s="91"/>
      <c r="S99" s="183"/>
      <c r="T99" s="101"/>
      <c r="U99" s="101"/>
      <c r="V99" s="45"/>
      <c r="W99" s="45"/>
      <c r="X99" s="45"/>
      <c r="Y99" s="45"/>
      <c r="Z99" s="45"/>
      <c r="AA99" s="45"/>
      <c r="AB99" s="167"/>
      <c r="AC99" s="78"/>
      <c r="AD99" s="78"/>
      <c r="AE99" s="78"/>
      <c r="AF99" s="78"/>
      <c r="AG99" s="78"/>
      <c r="AH99" s="78"/>
      <c r="AI99" s="183"/>
      <c r="AJ99" s="45"/>
      <c r="AK99" s="45"/>
      <c r="AL99" s="20"/>
      <c r="AM99" s="20"/>
      <c r="AN99" s="20"/>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c r="BZ99" s="45"/>
      <c r="CA99" s="45"/>
      <c r="CB99" s="45"/>
      <c r="CC99" s="45"/>
      <c r="CD99" s="45"/>
      <c r="CE99" s="45"/>
      <c r="CF99" s="45"/>
      <c r="CG99" s="45"/>
      <c r="CH99" s="45"/>
      <c r="CI99" s="45"/>
      <c r="CJ99" s="45"/>
      <c r="CK99" s="45"/>
      <c r="CL99" s="45"/>
      <c r="CM99" s="45"/>
      <c r="CN99" s="45"/>
      <c r="CO99" s="45"/>
      <c r="CP99" s="45"/>
      <c r="CQ99" s="45"/>
      <c r="CR99" s="45"/>
      <c r="CS99" s="45"/>
      <c r="CT99" s="45"/>
      <c r="CU99" s="45"/>
      <c r="CV99" s="45"/>
      <c r="CW99" s="45"/>
      <c r="CX99" s="45"/>
      <c r="CY99" s="45"/>
      <c r="CZ99" s="45"/>
      <c r="DA99" s="45"/>
      <c r="DB99" s="45"/>
      <c r="DC99" s="45"/>
      <c r="DD99" s="45"/>
      <c r="DE99" s="45"/>
      <c r="DF99" s="45"/>
      <c r="DG99" s="45"/>
      <c r="DH99" s="45"/>
      <c r="DI99" s="45"/>
      <c r="DJ99" s="45"/>
      <c r="DK99" s="45"/>
      <c r="DL99" s="45"/>
      <c r="DM99" s="45"/>
      <c r="DN99" s="45"/>
      <c r="DO99" s="45"/>
      <c r="DP99" s="45"/>
      <c r="DQ99" s="45"/>
      <c r="DR99" s="45"/>
      <c r="DS99" s="45"/>
      <c r="DT99" s="45"/>
      <c r="DU99" s="45"/>
      <c r="DV99" s="45"/>
    </row>
    <row r="100" spans="1:126" ht="30.75" thickBot="1" x14ac:dyDescent="0.3">
      <c r="A100" s="95" t="s">
        <v>256</v>
      </c>
      <c r="B100" s="66">
        <f>(B96+B97)/B55</f>
        <v>7.8274494578329953E-2</v>
      </c>
      <c r="C100" s="191"/>
      <c r="D100" s="66">
        <f>(D96+D97)/D55</f>
        <v>8.0782751458432889E-2</v>
      </c>
      <c r="E100" s="95"/>
      <c r="F100" s="66">
        <f>(F96+F97)/F55</f>
        <v>8.5559484212833686E-2</v>
      </c>
      <c r="G100" s="95"/>
      <c r="H100" s="66">
        <f>(H96+H97)/H55</f>
        <v>7.8693864962677038E-2</v>
      </c>
      <c r="I100" s="66"/>
      <c r="J100" s="66">
        <f>(J96+J97)/J55</f>
        <v>7.8877929563888102E-2</v>
      </c>
      <c r="K100" s="66"/>
      <c r="L100" s="190">
        <f>(L96+L97)/L55</f>
        <v>9.1922005571030641E-2</v>
      </c>
      <c r="M100" s="66"/>
      <c r="N100" s="66">
        <f>(N96+N97)/N55</f>
        <v>9.8521214589325251E-2</v>
      </c>
      <c r="O100" s="66"/>
      <c r="P100" s="66">
        <f>(P96+P97)/P55</f>
        <v>9.1821123251703066E-2</v>
      </c>
      <c r="Q100" s="66"/>
      <c r="R100" s="66">
        <f>(R96+R97)/R55</f>
        <v>9.8325252482479725E-2</v>
      </c>
      <c r="S100" s="183"/>
      <c r="T100" s="101"/>
      <c r="U100" s="101"/>
      <c r="V100" s="45"/>
      <c r="W100" s="45"/>
      <c r="X100" s="45"/>
      <c r="Y100" s="45"/>
      <c r="Z100" s="45"/>
      <c r="AA100" s="45"/>
      <c r="AB100" s="167"/>
      <c r="AC100" s="78"/>
      <c r="AD100" s="78"/>
      <c r="AE100" s="78"/>
      <c r="AF100" s="78"/>
      <c r="AG100" s="78"/>
      <c r="AH100" s="78"/>
      <c r="AI100" s="183"/>
      <c r="AJ100" s="45"/>
      <c r="AK100" s="45"/>
      <c r="AL100" s="20"/>
      <c r="AM100" s="20"/>
      <c r="AN100" s="20"/>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45"/>
      <c r="CR100" s="45"/>
      <c r="CS100" s="45"/>
      <c r="CT100" s="45"/>
      <c r="CU100" s="45"/>
      <c r="CV100" s="45"/>
      <c r="CW100" s="45"/>
      <c r="CX100" s="45"/>
      <c r="CY100" s="45"/>
      <c r="CZ100" s="45"/>
      <c r="DA100" s="45"/>
      <c r="DB100" s="45"/>
      <c r="DC100" s="45"/>
      <c r="DD100" s="45"/>
      <c r="DE100" s="45"/>
      <c r="DF100" s="45"/>
      <c r="DG100" s="45"/>
      <c r="DH100" s="45"/>
      <c r="DI100" s="45"/>
      <c r="DJ100" s="45"/>
      <c r="DK100" s="45"/>
      <c r="DL100" s="45"/>
      <c r="DM100" s="45"/>
      <c r="DN100" s="45"/>
      <c r="DO100" s="45"/>
      <c r="DP100" s="45"/>
      <c r="DQ100" s="45"/>
      <c r="DR100" s="45"/>
      <c r="DS100" s="45"/>
      <c r="DT100" s="45"/>
      <c r="DU100" s="45"/>
      <c r="DV100" s="45"/>
    </row>
    <row r="101" spans="1:126" s="16" customFormat="1" x14ac:dyDescent="0.25">
      <c r="A101" s="256"/>
      <c r="B101" s="85"/>
      <c r="C101" s="200"/>
      <c r="D101" s="85"/>
      <c r="E101" s="256"/>
      <c r="F101" s="85"/>
      <c r="G101" s="256"/>
      <c r="H101" s="85"/>
      <c r="I101" s="85"/>
      <c r="J101" s="85"/>
      <c r="K101" s="85"/>
      <c r="L101" s="234"/>
      <c r="M101" s="85"/>
      <c r="N101" s="85"/>
      <c r="O101" s="85"/>
      <c r="P101" s="85"/>
      <c r="Q101" s="85"/>
      <c r="R101" s="85"/>
      <c r="S101" s="202"/>
      <c r="T101" s="101"/>
      <c r="U101" s="101"/>
      <c r="V101" s="130"/>
      <c r="W101" s="130"/>
      <c r="X101" s="130"/>
      <c r="Y101" s="130"/>
      <c r="Z101" s="130"/>
      <c r="AA101" s="130"/>
      <c r="AB101" s="201"/>
      <c r="AC101" s="84"/>
      <c r="AD101" s="84"/>
      <c r="AE101" s="84"/>
      <c r="AF101" s="84"/>
      <c r="AG101" s="84"/>
      <c r="AH101" s="84"/>
      <c r="AI101" s="202"/>
      <c r="AJ101" s="130"/>
      <c r="AK101" s="130"/>
      <c r="AL101" s="23"/>
      <c r="AM101" s="23"/>
      <c r="AN101" s="23"/>
      <c r="AO101" s="130"/>
      <c r="AP101" s="130"/>
      <c r="AQ101" s="130"/>
      <c r="AR101" s="130"/>
      <c r="AS101" s="130"/>
      <c r="AT101" s="130"/>
      <c r="AU101" s="130"/>
      <c r="AV101" s="130"/>
      <c r="AW101" s="130"/>
      <c r="AX101" s="130"/>
      <c r="AY101" s="130"/>
      <c r="AZ101" s="130"/>
      <c r="BA101" s="130"/>
      <c r="BB101" s="130"/>
      <c r="BC101" s="130"/>
      <c r="BD101" s="130"/>
      <c r="BE101" s="130"/>
      <c r="BF101" s="130"/>
      <c r="BG101" s="130"/>
      <c r="BH101" s="130"/>
      <c r="BI101" s="130"/>
      <c r="BJ101" s="130"/>
      <c r="BK101" s="130"/>
      <c r="BL101" s="130"/>
      <c r="BM101" s="130"/>
      <c r="BN101" s="130"/>
      <c r="BO101" s="130"/>
      <c r="BP101" s="130"/>
      <c r="BQ101" s="130"/>
      <c r="BR101" s="130"/>
      <c r="BS101" s="130"/>
      <c r="BT101" s="130"/>
      <c r="BU101" s="130"/>
      <c r="BV101" s="130"/>
      <c r="BW101" s="130"/>
      <c r="BX101" s="130"/>
      <c r="BY101" s="130"/>
      <c r="BZ101" s="130"/>
      <c r="CA101" s="130"/>
      <c r="CB101" s="130"/>
      <c r="CC101" s="130"/>
      <c r="CD101" s="130"/>
      <c r="CE101" s="130"/>
      <c r="CF101" s="130"/>
      <c r="CG101" s="130"/>
      <c r="CH101" s="130"/>
      <c r="CI101" s="130"/>
      <c r="CJ101" s="130"/>
      <c r="CK101" s="130"/>
      <c r="CL101" s="130"/>
      <c r="CM101" s="130"/>
      <c r="CN101" s="130"/>
      <c r="CO101" s="130"/>
      <c r="CP101" s="130"/>
      <c r="CQ101" s="130"/>
      <c r="CR101" s="130"/>
      <c r="CS101" s="130"/>
      <c r="CT101" s="130"/>
      <c r="CU101" s="130"/>
      <c r="CV101" s="130"/>
      <c r="CW101" s="130"/>
      <c r="CX101" s="130"/>
      <c r="CY101" s="130"/>
      <c r="CZ101" s="130"/>
      <c r="DA101" s="130"/>
      <c r="DB101" s="130"/>
      <c r="DC101" s="130"/>
      <c r="DD101" s="130"/>
      <c r="DE101" s="130"/>
      <c r="DF101" s="130"/>
      <c r="DG101" s="130"/>
      <c r="DH101" s="130"/>
      <c r="DI101" s="130"/>
      <c r="DJ101" s="130"/>
      <c r="DK101" s="130"/>
      <c r="DL101" s="130"/>
      <c r="DM101" s="130"/>
      <c r="DN101" s="130"/>
      <c r="DO101" s="130"/>
      <c r="DP101" s="130"/>
      <c r="DQ101" s="130"/>
      <c r="DR101" s="130"/>
      <c r="DS101" s="130"/>
      <c r="DT101" s="130"/>
      <c r="DU101" s="130"/>
      <c r="DV101" s="130"/>
    </row>
    <row r="102" spans="1:126" ht="30.75" thickBot="1" x14ac:dyDescent="0.3">
      <c r="A102" s="95" t="s">
        <v>293</v>
      </c>
      <c r="B102" s="66">
        <f>(B96+B97)/(B53+B94)</f>
        <v>6.6686092986442264E-2</v>
      </c>
      <c r="C102" s="66"/>
      <c r="D102" s="190">
        <f>(D96+D97)/(D53+D94)</f>
        <v>6.9698614926786653E-2</v>
      </c>
      <c r="E102" s="95"/>
      <c r="F102" s="66">
        <f>(F96+F97)/(F53+F94)</f>
        <v>7.3860013574939834E-2</v>
      </c>
      <c r="G102" s="95"/>
      <c r="H102" s="66">
        <f>(H96+H97)/(H53+H94)</f>
        <v>6.7990390580437252E-2</v>
      </c>
      <c r="I102" s="95"/>
      <c r="J102" s="66">
        <f>(J96+J97)/(J53+J94)</f>
        <v>6.8536668936839837E-2</v>
      </c>
      <c r="K102" s="66"/>
      <c r="L102" s="190">
        <f>(L96+L97)/(L53+L94)</f>
        <v>8.0158125357210896E-2</v>
      </c>
      <c r="M102" s="66"/>
      <c r="N102" s="66">
        <f>(N96+N97)/(N53+N94)</f>
        <v>8.6718074405308654E-2</v>
      </c>
      <c r="O102" s="66"/>
      <c r="P102" s="66">
        <f>(P96+P97)/(P53+P94)</f>
        <v>8.1386292834890961E-2</v>
      </c>
      <c r="Q102" s="66"/>
      <c r="R102" s="66">
        <f>(R96+R97)/(R53+R94)</f>
        <v>8.8237389738888394E-2</v>
      </c>
      <c r="S102" s="183"/>
      <c r="T102" s="101"/>
      <c r="U102" s="101"/>
      <c r="V102" s="45"/>
      <c r="W102" s="45"/>
      <c r="X102" s="45"/>
      <c r="Y102" s="45"/>
      <c r="Z102" s="45"/>
      <c r="AA102" s="45"/>
      <c r="AB102" s="167"/>
      <c r="AC102" s="78"/>
      <c r="AD102" s="78"/>
      <c r="AE102" s="78"/>
      <c r="AF102" s="78"/>
      <c r="AG102" s="78"/>
      <c r="AH102" s="78"/>
      <c r="AI102" s="183"/>
      <c r="AJ102" s="45"/>
      <c r="AK102" s="45"/>
      <c r="AL102" s="20"/>
      <c r="AM102" s="20"/>
      <c r="AN102" s="20"/>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c r="DQ102" s="45"/>
      <c r="DR102" s="45"/>
      <c r="DS102" s="45"/>
      <c r="DT102" s="45"/>
      <c r="DU102" s="45"/>
      <c r="DV102" s="45"/>
    </row>
    <row r="103" spans="1:126" s="16" customFormat="1" x14ac:dyDescent="0.25">
      <c r="A103" s="256"/>
      <c r="B103" s="85"/>
      <c r="C103" s="85"/>
      <c r="D103" s="85"/>
      <c r="E103" s="256"/>
      <c r="F103" s="85"/>
      <c r="G103" s="256"/>
      <c r="H103" s="85"/>
      <c r="I103" s="256"/>
      <c r="J103" s="85"/>
      <c r="K103" s="85"/>
      <c r="L103" s="234"/>
      <c r="M103" s="85"/>
      <c r="N103" s="85"/>
      <c r="O103" s="85"/>
      <c r="P103" s="85"/>
      <c r="Q103" s="85"/>
      <c r="R103" s="85"/>
      <c r="S103" s="202"/>
      <c r="T103" s="101"/>
      <c r="U103" s="101"/>
      <c r="V103" s="130"/>
      <c r="W103" s="130"/>
      <c r="X103" s="130"/>
      <c r="Y103" s="130"/>
      <c r="Z103" s="130"/>
      <c r="AA103" s="130"/>
      <c r="AB103" s="201"/>
      <c r="AC103" s="84"/>
      <c r="AD103" s="84"/>
      <c r="AE103" s="84"/>
      <c r="AF103" s="84"/>
      <c r="AG103" s="84"/>
      <c r="AH103" s="84"/>
      <c r="AI103" s="202"/>
      <c r="AJ103" s="130"/>
      <c r="AK103" s="130"/>
      <c r="AL103" s="23"/>
      <c r="AM103" s="23"/>
      <c r="AN103" s="23"/>
      <c r="AO103" s="130"/>
      <c r="AP103" s="130"/>
      <c r="AQ103" s="130"/>
      <c r="AR103" s="130"/>
      <c r="AS103" s="130"/>
      <c r="AT103" s="130"/>
      <c r="AU103" s="130"/>
      <c r="AV103" s="130"/>
      <c r="AW103" s="130"/>
      <c r="AX103" s="130"/>
      <c r="AY103" s="130"/>
      <c r="AZ103" s="130"/>
      <c r="BA103" s="130"/>
      <c r="BB103" s="130"/>
      <c r="BC103" s="130"/>
      <c r="BD103" s="130"/>
      <c r="BE103" s="130"/>
      <c r="BF103" s="130"/>
      <c r="BG103" s="130"/>
      <c r="BH103" s="130"/>
      <c r="BI103" s="130"/>
      <c r="BJ103" s="130"/>
      <c r="BK103" s="130"/>
      <c r="BL103" s="130"/>
      <c r="BM103" s="130"/>
      <c r="BN103" s="130"/>
      <c r="BO103" s="130"/>
      <c r="BP103" s="130"/>
      <c r="BQ103" s="130"/>
      <c r="BR103" s="130"/>
      <c r="BS103" s="130"/>
      <c r="BT103" s="130"/>
      <c r="BU103" s="130"/>
      <c r="BV103" s="130"/>
      <c r="BW103" s="130"/>
      <c r="BX103" s="130"/>
      <c r="BY103" s="130"/>
      <c r="BZ103" s="130"/>
      <c r="CA103" s="130"/>
      <c r="CB103" s="130"/>
      <c r="CC103" s="130"/>
      <c r="CD103" s="130"/>
      <c r="CE103" s="130"/>
      <c r="CF103" s="130"/>
      <c r="CG103" s="130"/>
      <c r="CH103" s="130"/>
      <c r="CI103" s="130"/>
      <c r="CJ103" s="130"/>
      <c r="CK103" s="130"/>
      <c r="CL103" s="130"/>
      <c r="CM103" s="130"/>
      <c r="CN103" s="130"/>
      <c r="CO103" s="130"/>
      <c r="CP103" s="130"/>
      <c r="CQ103" s="130"/>
      <c r="CR103" s="130"/>
      <c r="CS103" s="130"/>
      <c r="CT103" s="130"/>
      <c r="CU103" s="130"/>
      <c r="CV103" s="130"/>
      <c r="CW103" s="130"/>
      <c r="CX103" s="130"/>
      <c r="CY103" s="130"/>
      <c r="CZ103" s="130"/>
      <c r="DA103" s="130"/>
      <c r="DB103" s="130"/>
      <c r="DC103" s="130"/>
      <c r="DD103" s="130"/>
      <c r="DE103" s="130"/>
      <c r="DF103" s="130"/>
      <c r="DG103" s="130"/>
      <c r="DH103" s="130"/>
      <c r="DI103" s="130"/>
      <c r="DJ103" s="130"/>
      <c r="DK103" s="130"/>
      <c r="DL103" s="130"/>
      <c r="DM103" s="130"/>
      <c r="DN103" s="130"/>
      <c r="DO103" s="130"/>
      <c r="DP103" s="130"/>
      <c r="DQ103" s="130"/>
      <c r="DR103" s="130"/>
      <c r="DS103" s="130"/>
      <c r="DT103" s="130"/>
      <c r="DU103" s="130"/>
      <c r="DV103" s="130"/>
    </row>
    <row r="104" spans="1:126" ht="30.75" customHeight="1" thickBot="1" x14ac:dyDescent="0.3">
      <c r="A104" s="95" t="s">
        <v>294</v>
      </c>
      <c r="B104" s="66">
        <f t="shared" ref="B104" si="61">(B96+B97)/(B55+B94)</f>
        <v>6.5602919300855336E-2</v>
      </c>
      <c r="C104" s="66"/>
      <c r="D104" s="190">
        <f>(D96+D97)/(D55+D94)</f>
        <v>6.851194966534517E-2</v>
      </c>
      <c r="E104" s="95"/>
      <c r="F104" s="66">
        <f t="shared" ref="F104:R104" si="62">(F96+F97)/(F55+F94)</f>
        <v>7.2000288722962297E-2</v>
      </c>
      <c r="G104" s="95"/>
      <c r="H104" s="66">
        <f t="shared" si="62"/>
        <v>6.5564424173318134E-2</v>
      </c>
      <c r="I104" s="95"/>
      <c r="J104" s="66">
        <f t="shared" si="62"/>
        <v>6.6039773862075435E-2</v>
      </c>
      <c r="K104" s="66"/>
      <c r="L104" s="190">
        <f t="shared" si="62"/>
        <v>7.7057232049947966E-2</v>
      </c>
      <c r="M104" s="66"/>
      <c r="N104" s="66">
        <f t="shared" si="62"/>
        <v>8.1795667204814598E-2</v>
      </c>
      <c r="O104" s="66"/>
      <c r="P104" s="66">
        <f t="shared" si="62"/>
        <v>7.6301288080849725E-2</v>
      </c>
      <c r="Q104" s="66"/>
      <c r="R104" s="66">
        <f t="shared" si="62"/>
        <v>8.2503164486686945E-2</v>
      </c>
      <c r="S104" s="183"/>
      <c r="T104" s="101"/>
      <c r="U104" s="101"/>
      <c r="V104" s="45"/>
      <c r="W104" s="45"/>
      <c r="X104" s="45"/>
      <c r="Y104" s="45"/>
      <c r="Z104" s="45"/>
      <c r="AA104" s="45"/>
      <c r="AB104" s="167"/>
      <c r="AC104" s="78"/>
      <c r="AD104" s="78"/>
      <c r="AE104" s="78"/>
      <c r="AF104" s="78"/>
      <c r="AG104" s="78"/>
      <c r="AH104" s="78"/>
      <c r="AI104" s="183"/>
      <c r="AJ104" s="45"/>
      <c r="AK104" s="45"/>
      <c r="AL104" s="20"/>
      <c r="AM104" s="20"/>
      <c r="AN104" s="20"/>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c r="CC104" s="45"/>
      <c r="CD104" s="45"/>
      <c r="CE104" s="45"/>
      <c r="CF104" s="45"/>
      <c r="CG104" s="45"/>
      <c r="CH104" s="45"/>
      <c r="CI104" s="45"/>
      <c r="CJ104" s="45"/>
      <c r="CK104" s="45"/>
      <c r="CL104" s="45"/>
      <c r="CM104" s="45"/>
      <c r="CN104" s="45"/>
      <c r="CO104" s="45"/>
      <c r="CP104" s="45"/>
      <c r="CQ104" s="45"/>
      <c r="CR104" s="45"/>
      <c r="CS104" s="45"/>
      <c r="CT104" s="45"/>
      <c r="CU104" s="45"/>
      <c r="CV104" s="45"/>
      <c r="CW104" s="45"/>
      <c r="CX104" s="45"/>
      <c r="CY104" s="45"/>
      <c r="CZ104" s="45"/>
      <c r="DA104" s="45"/>
      <c r="DB104" s="45"/>
      <c r="DC104" s="45"/>
      <c r="DD104" s="45"/>
      <c r="DE104" s="45"/>
      <c r="DF104" s="45"/>
      <c r="DG104" s="45"/>
      <c r="DH104" s="45"/>
      <c r="DI104" s="45"/>
      <c r="DJ104" s="45"/>
      <c r="DK104" s="45"/>
      <c r="DL104" s="45"/>
      <c r="DM104" s="45"/>
      <c r="DN104" s="45"/>
      <c r="DO104" s="45"/>
      <c r="DP104" s="45"/>
      <c r="DQ104" s="45"/>
      <c r="DR104" s="45"/>
      <c r="DS104" s="45"/>
      <c r="DT104" s="45"/>
      <c r="DU104" s="45"/>
      <c r="DV104" s="45"/>
    </row>
    <row r="105" spans="1:126" s="16" customFormat="1" x14ac:dyDescent="0.25">
      <c r="A105" s="256"/>
      <c r="B105" s="85"/>
      <c r="C105" s="200"/>
      <c r="D105" s="85"/>
      <c r="E105" s="256"/>
      <c r="F105" s="85"/>
      <c r="G105" s="256"/>
      <c r="H105" s="85"/>
      <c r="I105" s="85"/>
      <c r="J105" s="85"/>
      <c r="K105" s="85"/>
      <c r="L105" s="234"/>
      <c r="M105" s="85"/>
      <c r="N105" s="85"/>
      <c r="O105" s="85"/>
      <c r="P105" s="85"/>
      <c r="Q105" s="85"/>
      <c r="R105" s="85"/>
      <c r="S105" s="202"/>
      <c r="T105" s="101"/>
      <c r="U105" s="101"/>
      <c r="V105" s="130"/>
      <c r="W105" s="130"/>
      <c r="X105" s="130"/>
      <c r="Y105" s="130"/>
      <c r="Z105" s="130"/>
      <c r="AA105" s="130"/>
      <c r="AB105" s="201"/>
      <c r="AC105" s="84"/>
      <c r="AD105" s="84"/>
      <c r="AE105" s="84"/>
      <c r="AF105" s="84"/>
      <c r="AG105" s="84"/>
      <c r="AH105" s="84"/>
      <c r="AI105" s="202"/>
      <c r="AJ105" s="130"/>
      <c r="AK105" s="130"/>
      <c r="AL105" s="23"/>
      <c r="AM105" s="23"/>
      <c r="AN105" s="23"/>
      <c r="AO105" s="130"/>
      <c r="AP105" s="130"/>
      <c r="AQ105" s="130"/>
      <c r="AR105" s="130"/>
      <c r="AS105" s="130"/>
      <c r="AT105" s="130"/>
      <c r="AU105" s="130"/>
      <c r="AV105" s="130"/>
      <c r="AW105" s="130"/>
      <c r="AX105" s="130"/>
      <c r="AY105" s="130"/>
      <c r="AZ105" s="130"/>
      <c r="BA105" s="130"/>
      <c r="BB105" s="130"/>
      <c r="BC105" s="130"/>
      <c r="BD105" s="130"/>
      <c r="BE105" s="130"/>
      <c r="BF105" s="130"/>
      <c r="BG105" s="130"/>
      <c r="BH105" s="130"/>
      <c r="BI105" s="130"/>
      <c r="BJ105" s="130"/>
      <c r="BK105" s="130"/>
      <c r="BL105" s="130"/>
      <c r="BM105" s="130"/>
      <c r="BN105" s="130"/>
      <c r="BO105" s="130"/>
      <c r="BP105" s="130"/>
      <c r="BQ105" s="130"/>
      <c r="BR105" s="130"/>
      <c r="BS105" s="130"/>
      <c r="BT105" s="130"/>
      <c r="BU105" s="130"/>
      <c r="BV105" s="130"/>
      <c r="BW105" s="130"/>
      <c r="BX105" s="130"/>
      <c r="BY105" s="130"/>
      <c r="BZ105" s="130"/>
      <c r="CA105" s="130"/>
      <c r="CB105" s="130"/>
      <c r="CC105" s="130"/>
      <c r="CD105" s="130"/>
      <c r="CE105" s="130"/>
      <c r="CF105" s="130"/>
      <c r="CG105" s="130"/>
      <c r="CH105" s="130"/>
      <c r="CI105" s="130"/>
      <c r="CJ105" s="130"/>
      <c r="CK105" s="130"/>
      <c r="CL105" s="130"/>
      <c r="CM105" s="130"/>
      <c r="CN105" s="130"/>
      <c r="CO105" s="130"/>
      <c r="CP105" s="130"/>
      <c r="CQ105" s="130"/>
      <c r="CR105" s="130"/>
      <c r="CS105" s="130"/>
      <c r="CT105" s="130"/>
      <c r="CU105" s="130"/>
      <c r="CV105" s="130"/>
      <c r="CW105" s="130"/>
      <c r="CX105" s="130"/>
      <c r="CY105" s="130"/>
      <c r="CZ105" s="130"/>
      <c r="DA105" s="130"/>
      <c r="DB105" s="130"/>
      <c r="DC105" s="130"/>
      <c r="DD105" s="130"/>
      <c r="DE105" s="130"/>
      <c r="DF105" s="130"/>
      <c r="DG105" s="130"/>
      <c r="DH105" s="130"/>
      <c r="DI105" s="130"/>
      <c r="DJ105" s="130"/>
      <c r="DK105" s="130"/>
      <c r="DL105" s="130"/>
      <c r="DM105" s="130"/>
      <c r="DN105" s="130"/>
      <c r="DO105" s="130"/>
      <c r="DP105" s="130"/>
      <c r="DQ105" s="130"/>
      <c r="DR105" s="130"/>
      <c r="DS105" s="130"/>
      <c r="DT105" s="130"/>
      <c r="DU105" s="130"/>
      <c r="DV105" s="130"/>
    </row>
    <row r="106" spans="1:126" ht="15" customHeight="1" x14ac:dyDescent="0.25">
      <c r="A106" s="130" t="s">
        <v>195</v>
      </c>
      <c r="B106" s="17">
        <v>2592</v>
      </c>
      <c r="C106" s="148"/>
      <c r="D106" s="3">
        <v>2347</v>
      </c>
      <c r="E106" s="20"/>
      <c r="F106" s="3">
        <v>2380</v>
      </c>
      <c r="G106" s="20"/>
      <c r="H106" s="3">
        <v>2143</v>
      </c>
      <c r="I106" s="3"/>
      <c r="J106" s="17">
        <v>2092</v>
      </c>
      <c r="K106" s="17"/>
      <c r="L106" s="147">
        <v>2133</v>
      </c>
      <c r="M106" s="3"/>
      <c r="N106" s="3">
        <v>2699</v>
      </c>
      <c r="O106" s="3"/>
      <c r="P106" s="3">
        <v>2816</v>
      </c>
      <c r="Q106" s="3"/>
      <c r="R106" s="3">
        <v>2018</v>
      </c>
      <c r="S106" s="146"/>
      <c r="T106" s="101"/>
      <c r="U106" s="101"/>
      <c r="AB106" s="156"/>
      <c r="AC106" s="13"/>
      <c r="AD106" s="13"/>
      <c r="AE106" s="13"/>
      <c r="AF106" s="13"/>
      <c r="AG106" s="13"/>
      <c r="AH106" s="13"/>
      <c r="AI106" s="146"/>
      <c r="AL106" s="20"/>
      <c r="AM106" s="20"/>
      <c r="AN106" s="20"/>
    </row>
    <row r="107" spans="1:126" ht="15" customHeight="1" x14ac:dyDescent="0.25">
      <c r="A107" s="23" t="s">
        <v>221</v>
      </c>
      <c r="B107" s="244">
        <v>1020</v>
      </c>
      <c r="C107" s="148"/>
      <c r="D107" s="3">
        <v>885</v>
      </c>
      <c r="E107" s="20"/>
      <c r="F107" s="3">
        <v>870</v>
      </c>
      <c r="G107" s="20"/>
      <c r="H107" s="3">
        <v>818</v>
      </c>
      <c r="I107" s="3"/>
      <c r="J107" s="244">
        <v>782</v>
      </c>
      <c r="K107" s="17"/>
      <c r="L107" s="147">
        <v>802</v>
      </c>
      <c r="M107" s="3"/>
      <c r="N107" s="3">
        <v>157</v>
      </c>
      <c r="O107" s="3"/>
      <c r="P107" s="3">
        <v>166</v>
      </c>
      <c r="Q107" s="3"/>
      <c r="R107" s="3">
        <v>164</v>
      </c>
      <c r="S107" s="146"/>
      <c r="T107" s="101"/>
      <c r="U107" s="101"/>
      <c r="AB107" s="156"/>
      <c r="AC107" s="13"/>
      <c r="AD107" s="13"/>
      <c r="AE107" s="13"/>
      <c r="AF107" s="13"/>
      <c r="AG107" s="13"/>
      <c r="AH107" s="13"/>
      <c r="AI107" s="146"/>
      <c r="AL107" s="20"/>
      <c r="AM107" s="20"/>
      <c r="AN107" s="20"/>
    </row>
    <row r="108" spans="1:126" ht="30.75" thickBot="1" x14ac:dyDescent="0.3">
      <c r="A108" s="95" t="s">
        <v>222</v>
      </c>
      <c r="B108" s="67">
        <f>(B106+B107)/B53</f>
        <v>1.7024806632698751E-2</v>
      </c>
      <c r="C108" s="166"/>
      <c r="D108" s="67">
        <f>(D106+D107)/D53</f>
        <v>1.5604932549224099E-2</v>
      </c>
      <c r="E108" s="95"/>
      <c r="F108" s="67">
        <f>(F106+F107)/F53</f>
        <v>1.5964632199435096E-2</v>
      </c>
      <c r="G108" s="95"/>
      <c r="H108" s="67">
        <f>(H106+H107)/H53</f>
        <v>1.4907413933724689E-2</v>
      </c>
      <c r="I108" s="66"/>
      <c r="J108" s="67">
        <f>(J106+J107)/J53</f>
        <v>1.4628336421198363E-2</v>
      </c>
      <c r="K108" s="67"/>
      <c r="L108" s="165">
        <f>(L106+L107)/L53</f>
        <v>1.5278103120689206E-2</v>
      </c>
      <c r="M108" s="66"/>
      <c r="N108" s="67">
        <f>(N106+N107)/N53</f>
        <v>1.5605363524101981E-2</v>
      </c>
      <c r="O108" s="66"/>
      <c r="P108" s="67">
        <f>(P106+P107)/P53</f>
        <v>1.6666014631665428E-2</v>
      </c>
      <c r="Q108" s="66"/>
      <c r="R108" s="67">
        <f>(R106+R107)/R53</f>
        <v>1.2519220618272783E-2</v>
      </c>
      <c r="S108" s="183"/>
      <c r="T108" s="101"/>
      <c r="U108" s="101"/>
      <c r="V108" s="45"/>
      <c r="W108" s="45"/>
      <c r="X108" s="45"/>
      <c r="Y108" s="45"/>
      <c r="Z108" s="45"/>
      <c r="AA108" s="45"/>
      <c r="AB108" s="167"/>
      <c r="AC108" s="78"/>
      <c r="AD108" s="78"/>
      <c r="AE108" s="78"/>
      <c r="AF108" s="78"/>
      <c r="AG108" s="78"/>
      <c r="AH108" s="78"/>
      <c r="AI108" s="183"/>
      <c r="AJ108" s="45"/>
      <c r="AK108" s="45"/>
      <c r="AL108" s="20"/>
      <c r="AM108" s="20"/>
      <c r="AN108" s="20"/>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45"/>
      <c r="CI108" s="45"/>
      <c r="CJ108" s="45"/>
      <c r="CK108" s="45"/>
      <c r="CL108" s="45"/>
      <c r="CM108" s="45"/>
      <c r="CN108" s="45"/>
      <c r="CO108" s="45"/>
      <c r="CP108" s="45"/>
      <c r="CQ108" s="45"/>
      <c r="CR108" s="45"/>
      <c r="CS108" s="45"/>
      <c r="CT108" s="45"/>
      <c r="CU108" s="45"/>
      <c r="CV108" s="45"/>
      <c r="CW108" s="45"/>
      <c r="CX108" s="45"/>
      <c r="CY108" s="45"/>
      <c r="CZ108" s="45"/>
      <c r="DA108" s="45"/>
      <c r="DB108" s="45"/>
      <c r="DC108" s="45"/>
      <c r="DD108" s="45"/>
      <c r="DE108" s="45"/>
      <c r="DF108" s="45"/>
      <c r="DG108" s="45"/>
      <c r="DH108" s="45"/>
      <c r="DI108" s="45"/>
      <c r="DJ108" s="45"/>
      <c r="DK108" s="45"/>
      <c r="DL108" s="45"/>
      <c r="DM108" s="45"/>
      <c r="DN108" s="45"/>
      <c r="DO108" s="45"/>
      <c r="DP108" s="45"/>
      <c r="DQ108" s="45"/>
      <c r="DR108" s="45"/>
      <c r="DS108" s="45"/>
      <c r="DT108" s="45"/>
      <c r="DU108" s="45"/>
      <c r="DV108" s="45"/>
    </row>
    <row r="109" spans="1:126" ht="15" customHeight="1" x14ac:dyDescent="0.25">
      <c r="A109" s="125"/>
      <c r="B109" s="120"/>
      <c r="C109" s="226"/>
      <c r="D109" s="120"/>
      <c r="E109" s="40"/>
      <c r="F109" s="120"/>
      <c r="G109" s="40"/>
      <c r="H109" s="120"/>
      <c r="I109" s="46"/>
      <c r="J109" s="120"/>
      <c r="K109" s="26"/>
      <c r="L109" s="162"/>
      <c r="M109" s="46"/>
      <c r="N109" s="120"/>
      <c r="O109" s="46"/>
      <c r="P109" s="120"/>
      <c r="Q109" s="46"/>
      <c r="R109" s="120"/>
      <c r="S109" s="183"/>
      <c r="T109" s="101"/>
      <c r="U109" s="101"/>
      <c r="V109" s="45"/>
      <c r="W109" s="45"/>
      <c r="X109" s="45"/>
      <c r="Y109" s="45"/>
      <c r="Z109" s="45"/>
      <c r="AA109" s="45"/>
      <c r="AB109" s="167"/>
      <c r="AC109" s="78"/>
      <c r="AD109" s="78"/>
      <c r="AE109" s="78"/>
      <c r="AF109" s="78"/>
      <c r="AG109" s="78"/>
      <c r="AH109" s="78"/>
      <c r="AI109" s="183"/>
      <c r="AJ109" s="45"/>
      <c r="AK109" s="45"/>
      <c r="AL109" s="20"/>
      <c r="AM109" s="20"/>
      <c r="AN109" s="20"/>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c r="DS109" s="45"/>
      <c r="DT109" s="45"/>
      <c r="DU109" s="45"/>
      <c r="DV109" s="45"/>
    </row>
    <row r="110" spans="1:126" ht="30.75" thickBot="1" x14ac:dyDescent="0.3">
      <c r="A110" s="95" t="s">
        <v>257</v>
      </c>
      <c r="B110" s="122">
        <f>(B106+B107)/B55</f>
        <v>1.6694861199700491E-2</v>
      </c>
      <c r="C110" s="265"/>
      <c r="D110" s="122">
        <f>(D106+D107)/D55</f>
        <v>1.5291662921029349E-2</v>
      </c>
      <c r="E110" s="251"/>
      <c r="F110" s="122">
        <f>(F106+F107)/F55</f>
        <v>1.5486957599092703E-2</v>
      </c>
      <c r="G110" s="251"/>
      <c r="H110" s="122">
        <f>(H106+H107)/H55</f>
        <v>1.4268985557531335E-2</v>
      </c>
      <c r="I110" s="79"/>
      <c r="J110" s="122">
        <f>(J106+J107)/J55</f>
        <v>1.3991801602679571E-2</v>
      </c>
      <c r="K110" s="122"/>
      <c r="L110" s="197">
        <f>(L106+L107)/L55</f>
        <v>1.4573061435260354E-2</v>
      </c>
      <c r="M110" s="79"/>
      <c r="N110" s="122">
        <f>(N106+N107)/N55</f>
        <v>1.4538420423019166E-2</v>
      </c>
      <c r="O110" s="79"/>
      <c r="P110" s="122">
        <f>(P106+P107)/P55</f>
        <v>1.5412923700342165E-2</v>
      </c>
      <c r="Q110" s="79"/>
      <c r="R110" s="122">
        <f>(R106+R107)/R55</f>
        <v>1.1549617835743474E-2</v>
      </c>
      <c r="S110" s="183"/>
      <c r="T110" s="101"/>
      <c r="U110" s="101"/>
      <c r="V110" s="45"/>
      <c r="W110" s="45"/>
      <c r="X110" s="45"/>
      <c r="Y110" s="45"/>
      <c r="Z110" s="45"/>
      <c r="AA110" s="45"/>
      <c r="AB110" s="167"/>
      <c r="AC110" s="78"/>
      <c r="AD110" s="78"/>
      <c r="AE110" s="78"/>
      <c r="AF110" s="78"/>
      <c r="AG110" s="78"/>
      <c r="AH110" s="78"/>
      <c r="AI110" s="183"/>
      <c r="AJ110" s="45"/>
      <c r="AK110" s="45"/>
      <c r="AL110" s="20"/>
      <c r="AM110" s="20"/>
      <c r="AN110" s="20"/>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45"/>
      <c r="CI110" s="45"/>
      <c r="CJ110" s="45"/>
      <c r="CK110" s="45"/>
      <c r="CL110" s="45"/>
      <c r="CM110" s="45"/>
      <c r="CN110" s="45"/>
      <c r="CO110" s="45"/>
      <c r="CP110" s="45"/>
      <c r="CQ110" s="45"/>
      <c r="CR110" s="45"/>
      <c r="CS110" s="45"/>
      <c r="CT110" s="45"/>
      <c r="CU110" s="45"/>
      <c r="CV110" s="45"/>
      <c r="CW110" s="45"/>
      <c r="CX110" s="45"/>
      <c r="CY110" s="45"/>
      <c r="CZ110" s="45"/>
      <c r="DA110" s="45"/>
      <c r="DB110" s="45"/>
      <c r="DC110" s="45"/>
      <c r="DD110" s="45"/>
      <c r="DE110" s="45"/>
      <c r="DF110" s="45"/>
      <c r="DG110" s="45"/>
      <c r="DH110" s="45"/>
      <c r="DI110" s="45"/>
      <c r="DJ110" s="45"/>
      <c r="DK110" s="45"/>
      <c r="DL110" s="45"/>
      <c r="DM110" s="45"/>
      <c r="DN110" s="45"/>
      <c r="DO110" s="45"/>
      <c r="DP110" s="45"/>
      <c r="DQ110" s="45"/>
      <c r="DR110" s="45"/>
      <c r="DS110" s="45"/>
      <c r="DT110" s="45"/>
      <c r="DU110" s="45"/>
      <c r="DV110" s="45"/>
    </row>
    <row r="111" spans="1:126" s="16" customFormat="1" x14ac:dyDescent="0.25">
      <c r="A111" s="256"/>
      <c r="B111" s="257"/>
      <c r="C111" s="271"/>
      <c r="D111" s="257"/>
      <c r="E111" s="256"/>
      <c r="F111" s="257"/>
      <c r="G111" s="256"/>
      <c r="H111" s="257"/>
      <c r="I111" s="85"/>
      <c r="J111" s="257"/>
      <c r="K111" s="257"/>
      <c r="L111" s="258"/>
      <c r="M111" s="85"/>
      <c r="N111" s="257"/>
      <c r="O111" s="85"/>
      <c r="P111" s="257"/>
      <c r="Q111" s="85"/>
      <c r="R111" s="257"/>
      <c r="S111" s="202"/>
      <c r="T111" s="101"/>
      <c r="U111" s="101"/>
      <c r="V111" s="130"/>
      <c r="W111" s="130"/>
      <c r="X111" s="130"/>
      <c r="Y111" s="130"/>
      <c r="Z111" s="130"/>
      <c r="AA111" s="130"/>
      <c r="AB111" s="201"/>
      <c r="AC111" s="84"/>
      <c r="AD111" s="84"/>
      <c r="AE111" s="84"/>
      <c r="AF111" s="84"/>
      <c r="AG111" s="84"/>
      <c r="AH111" s="84"/>
      <c r="AI111" s="202"/>
      <c r="AJ111" s="130"/>
      <c r="AK111" s="130"/>
      <c r="AL111" s="23"/>
      <c r="AM111" s="23"/>
      <c r="AN111" s="23"/>
      <c r="AO111" s="130"/>
      <c r="AP111" s="130"/>
      <c r="AQ111" s="130"/>
      <c r="AR111" s="130"/>
      <c r="AS111" s="130"/>
      <c r="AT111" s="130"/>
      <c r="AU111" s="130"/>
      <c r="AV111" s="130"/>
      <c r="AW111" s="130"/>
      <c r="AX111" s="130"/>
      <c r="AY111" s="130"/>
      <c r="AZ111" s="130"/>
      <c r="BA111" s="130"/>
      <c r="BB111" s="130"/>
      <c r="BC111" s="130"/>
      <c r="BD111" s="130"/>
      <c r="BE111" s="130"/>
      <c r="BF111" s="130"/>
      <c r="BG111" s="130"/>
      <c r="BH111" s="130"/>
      <c r="BI111" s="130"/>
      <c r="BJ111" s="130"/>
      <c r="BK111" s="130"/>
      <c r="BL111" s="130"/>
      <c r="BM111" s="130"/>
      <c r="BN111" s="130"/>
      <c r="BO111" s="130"/>
      <c r="BP111" s="130"/>
      <c r="BQ111" s="130"/>
      <c r="BR111" s="130"/>
      <c r="BS111" s="130"/>
      <c r="BT111" s="130"/>
      <c r="BU111" s="130"/>
      <c r="BV111" s="130"/>
      <c r="BW111" s="130"/>
      <c r="BX111" s="130"/>
      <c r="BY111" s="130"/>
      <c r="BZ111" s="130"/>
      <c r="CA111" s="130"/>
      <c r="CB111" s="130"/>
      <c r="CC111" s="130"/>
      <c r="CD111" s="130"/>
      <c r="CE111" s="130"/>
      <c r="CF111" s="130"/>
      <c r="CG111" s="130"/>
      <c r="CH111" s="130"/>
      <c r="CI111" s="130"/>
      <c r="CJ111" s="130"/>
      <c r="CK111" s="130"/>
      <c r="CL111" s="130"/>
      <c r="CM111" s="130"/>
      <c r="CN111" s="130"/>
      <c r="CO111" s="130"/>
      <c r="CP111" s="130"/>
      <c r="CQ111" s="130"/>
      <c r="CR111" s="130"/>
      <c r="CS111" s="130"/>
      <c r="CT111" s="130"/>
      <c r="CU111" s="130"/>
      <c r="CV111" s="130"/>
      <c r="CW111" s="130"/>
      <c r="CX111" s="130"/>
      <c r="CY111" s="130"/>
      <c r="CZ111" s="130"/>
      <c r="DA111" s="130"/>
      <c r="DB111" s="130"/>
      <c r="DC111" s="130"/>
      <c r="DD111" s="130"/>
      <c r="DE111" s="130"/>
      <c r="DF111" s="130"/>
      <c r="DG111" s="130"/>
      <c r="DH111" s="130"/>
      <c r="DI111" s="130"/>
      <c r="DJ111" s="130"/>
      <c r="DK111" s="130"/>
      <c r="DL111" s="130"/>
      <c r="DM111" s="130"/>
      <c r="DN111" s="130"/>
      <c r="DO111" s="130"/>
      <c r="DP111" s="130"/>
      <c r="DQ111" s="130"/>
      <c r="DR111" s="130"/>
      <c r="DS111" s="130"/>
      <c r="DT111" s="130"/>
      <c r="DU111" s="130"/>
      <c r="DV111" s="130"/>
    </row>
    <row r="112" spans="1:126" ht="30.75" thickBot="1" x14ac:dyDescent="0.3">
      <c r="A112" s="95" t="s">
        <v>295</v>
      </c>
      <c r="B112" s="67">
        <f>(B106+B107)/(B53+B94)</f>
        <v>1.4223216289756686E-2</v>
      </c>
      <c r="C112" s="67"/>
      <c r="D112" s="165">
        <f>(D106+D107)/(D53+D94)</f>
        <v>1.3193506117100531E-2</v>
      </c>
      <c r="E112" s="95"/>
      <c r="F112" s="67">
        <f>(F106+F107)/(F53+F94)</f>
        <v>1.336925893169337E-2</v>
      </c>
      <c r="G112" s="95"/>
      <c r="H112" s="67">
        <f>(H106+H107)/(H53+H94)</f>
        <v>1.2328202480629193E-2</v>
      </c>
      <c r="I112" s="95"/>
      <c r="J112" s="67">
        <f>(J106+J107)/(J53+J94)</f>
        <v>1.215741183338339E-2</v>
      </c>
      <c r="K112" s="67"/>
      <c r="L112" s="165">
        <f>(L106+L107)/(L53+L94)</f>
        <v>1.2708048286253659E-2</v>
      </c>
      <c r="M112" s="67"/>
      <c r="N112" s="67">
        <f>(N106+N107)/(N53+N94)</f>
        <v>1.2796673581769221E-2</v>
      </c>
      <c r="O112" s="67"/>
      <c r="P112" s="67">
        <f>(P106+P107)/(P53+P94)</f>
        <v>1.3661352391423858E-2</v>
      </c>
      <c r="Q112" s="67"/>
      <c r="R112" s="67">
        <f>(R106+R107)/(R53+R94)</f>
        <v>1.0364663243446084E-2</v>
      </c>
      <c r="S112" s="183"/>
      <c r="T112" s="101"/>
      <c r="U112" s="101"/>
      <c r="V112" s="45"/>
      <c r="W112" s="45"/>
      <c r="X112" s="45"/>
      <c r="Y112" s="45"/>
      <c r="Z112" s="45"/>
      <c r="AA112" s="45"/>
      <c r="AB112" s="167"/>
      <c r="AC112" s="78"/>
      <c r="AD112" s="78"/>
      <c r="AE112" s="78"/>
      <c r="AF112" s="78"/>
      <c r="AG112" s="78"/>
      <c r="AH112" s="78"/>
      <c r="AI112" s="183"/>
      <c r="AJ112" s="45"/>
      <c r="AK112" s="45"/>
      <c r="AL112" s="20"/>
      <c r="AM112" s="20"/>
      <c r="AN112" s="20"/>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45"/>
      <c r="CI112" s="45"/>
      <c r="CJ112" s="45"/>
      <c r="CK112" s="45"/>
      <c r="CL112" s="45"/>
      <c r="CM112" s="45"/>
      <c r="CN112" s="45"/>
      <c r="CO112" s="45"/>
      <c r="CP112" s="45"/>
      <c r="CQ112" s="45"/>
      <c r="CR112" s="45"/>
      <c r="CS112" s="45"/>
      <c r="CT112" s="45"/>
      <c r="CU112" s="45"/>
      <c r="CV112" s="45"/>
      <c r="CW112" s="45"/>
      <c r="CX112" s="45"/>
      <c r="CY112" s="45"/>
      <c r="CZ112" s="45"/>
      <c r="DA112" s="45"/>
      <c r="DB112" s="45"/>
      <c r="DC112" s="45"/>
      <c r="DD112" s="45"/>
      <c r="DE112" s="45"/>
      <c r="DF112" s="45"/>
      <c r="DG112" s="45"/>
      <c r="DH112" s="45"/>
      <c r="DI112" s="45"/>
      <c r="DJ112" s="45"/>
      <c r="DK112" s="45"/>
      <c r="DL112" s="45"/>
      <c r="DM112" s="45"/>
      <c r="DN112" s="45"/>
      <c r="DO112" s="45"/>
      <c r="DP112" s="45"/>
      <c r="DQ112" s="45"/>
      <c r="DR112" s="45"/>
      <c r="DS112" s="45"/>
      <c r="DT112" s="45"/>
      <c r="DU112" s="45"/>
      <c r="DV112" s="45"/>
    </row>
    <row r="113" spans="1:126" s="16" customFormat="1" x14ac:dyDescent="0.25">
      <c r="A113" s="256"/>
      <c r="B113" s="257"/>
      <c r="C113" s="257"/>
      <c r="D113" s="257"/>
      <c r="E113" s="256"/>
      <c r="F113" s="257"/>
      <c r="G113" s="256"/>
      <c r="H113" s="257"/>
      <c r="I113" s="256"/>
      <c r="J113" s="257"/>
      <c r="K113" s="257"/>
      <c r="L113" s="257"/>
      <c r="M113" s="257"/>
      <c r="N113" s="257"/>
      <c r="O113" s="257"/>
      <c r="P113" s="257"/>
      <c r="Q113" s="257"/>
      <c r="R113" s="257"/>
      <c r="S113" s="202"/>
      <c r="T113" s="101"/>
      <c r="U113" s="101"/>
      <c r="V113" s="130"/>
      <c r="W113" s="130"/>
      <c r="X113" s="130"/>
      <c r="Y113" s="130"/>
      <c r="Z113" s="130"/>
      <c r="AA113" s="130"/>
      <c r="AB113" s="201"/>
      <c r="AC113" s="84"/>
      <c r="AD113" s="84"/>
      <c r="AE113" s="84"/>
      <c r="AF113" s="84"/>
      <c r="AG113" s="84"/>
      <c r="AH113" s="84"/>
      <c r="AI113" s="202"/>
      <c r="AJ113" s="130"/>
      <c r="AK113" s="130"/>
      <c r="AL113" s="23"/>
      <c r="AM113" s="23"/>
      <c r="AN113" s="23"/>
      <c r="AO113" s="130"/>
      <c r="AP113" s="130"/>
      <c r="AQ113" s="130"/>
      <c r="AR113" s="130"/>
      <c r="AS113" s="130"/>
      <c r="AT113" s="130"/>
      <c r="AU113" s="130"/>
      <c r="AV113" s="130"/>
      <c r="AW113" s="130"/>
      <c r="AX113" s="130"/>
      <c r="AY113" s="130"/>
      <c r="AZ113" s="130"/>
      <c r="BA113" s="130"/>
      <c r="BB113" s="130"/>
      <c r="BC113" s="130"/>
      <c r="BD113" s="130"/>
      <c r="BE113" s="130"/>
      <c r="BF113" s="130"/>
      <c r="BG113" s="130"/>
      <c r="BH113" s="130"/>
      <c r="BI113" s="130"/>
      <c r="BJ113" s="130"/>
      <c r="BK113" s="130"/>
      <c r="BL113" s="130"/>
      <c r="BM113" s="130"/>
      <c r="BN113" s="130"/>
      <c r="BO113" s="130"/>
      <c r="BP113" s="130"/>
      <c r="BQ113" s="130"/>
      <c r="BR113" s="130"/>
      <c r="BS113" s="130"/>
      <c r="BT113" s="130"/>
      <c r="BU113" s="130"/>
      <c r="BV113" s="130"/>
      <c r="BW113" s="130"/>
      <c r="BX113" s="130"/>
      <c r="BY113" s="130"/>
      <c r="BZ113" s="130"/>
      <c r="CA113" s="130"/>
      <c r="CB113" s="130"/>
      <c r="CC113" s="130"/>
      <c r="CD113" s="130"/>
      <c r="CE113" s="130"/>
      <c r="CF113" s="130"/>
      <c r="CG113" s="130"/>
      <c r="CH113" s="130"/>
      <c r="CI113" s="130"/>
      <c r="CJ113" s="130"/>
      <c r="CK113" s="130"/>
      <c r="CL113" s="130"/>
      <c r="CM113" s="130"/>
      <c r="CN113" s="130"/>
      <c r="CO113" s="130"/>
      <c r="CP113" s="130"/>
      <c r="CQ113" s="130"/>
      <c r="CR113" s="130"/>
      <c r="CS113" s="130"/>
      <c r="CT113" s="130"/>
      <c r="CU113" s="130"/>
      <c r="CV113" s="130"/>
      <c r="CW113" s="130"/>
      <c r="CX113" s="130"/>
      <c r="CY113" s="130"/>
      <c r="CZ113" s="130"/>
      <c r="DA113" s="130"/>
      <c r="DB113" s="130"/>
      <c r="DC113" s="130"/>
      <c r="DD113" s="130"/>
      <c r="DE113" s="130"/>
      <c r="DF113" s="130"/>
      <c r="DG113" s="130"/>
      <c r="DH113" s="130"/>
      <c r="DI113" s="130"/>
      <c r="DJ113" s="130"/>
      <c r="DK113" s="130"/>
      <c r="DL113" s="130"/>
      <c r="DM113" s="130"/>
      <c r="DN113" s="130"/>
      <c r="DO113" s="130"/>
      <c r="DP113" s="130"/>
      <c r="DQ113" s="130"/>
      <c r="DR113" s="130"/>
      <c r="DS113" s="130"/>
      <c r="DT113" s="130"/>
      <c r="DU113" s="130"/>
      <c r="DV113" s="130"/>
    </row>
    <row r="114" spans="1:126" ht="30.75" customHeight="1" thickBot="1" x14ac:dyDescent="0.3">
      <c r="A114" s="95" t="s">
        <v>296</v>
      </c>
      <c r="B114" s="67">
        <f>(B106+B107)/(B55+B94)</f>
        <v>1.399219040535515E-2</v>
      </c>
      <c r="C114" s="67"/>
      <c r="D114" s="165">
        <f>(D106+D107)/(D55+D94)</f>
        <v>1.2968877903150731E-2</v>
      </c>
      <c r="E114" s="95"/>
      <c r="F114" s="67">
        <f>(F106+F107)/(F55+F94)</f>
        <v>1.3032633714821914E-2</v>
      </c>
      <c r="G114" s="95"/>
      <c r="H114" s="67">
        <f>(H106+H107)/(H55+H94)</f>
        <v>1.1888319655676362E-2</v>
      </c>
      <c r="I114" s="95"/>
      <c r="J114" s="67">
        <f>(J106+J107)/(J55+J94)</f>
        <v>1.1714498832218541E-2</v>
      </c>
      <c r="K114" s="67"/>
      <c r="L114" s="165">
        <f>(L106+L107)/(L55+L94)</f>
        <v>1.2216441207075962E-2</v>
      </c>
      <c r="M114" s="67"/>
      <c r="N114" s="67">
        <f>(N106+N107)/(N55+N94)</f>
        <v>1.2070291698716052E-2</v>
      </c>
      <c r="O114" s="67"/>
      <c r="P114" s="67">
        <f>(P106+P107)/(P55+P94)</f>
        <v>1.2807792910616038E-2</v>
      </c>
      <c r="Q114" s="67"/>
      <c r="R114" s="67">
        <f>(R106+R107)/(R55+R94)</f>
        <v>9.6911016855055401E-3</v>
      </c>
      <c r="S114" s="183"/>
      <c r="T114" s="101"/>
      <c r="U114" s="101"/>
      <c r="V114" s="45"/>
      <c r="W114" s="45"/>
      <c r="X114" s="45"/>
      <c r="Y114" s="45"/>
      <c r="Z114" s="45"/>
      <c r="AA114" s="45"/>
      <c r="AB114" s="167"/>
      <c r="AC114" s="78"/>
      <c r="AD114" s="78"/>
      <c r="AE114" s="78"/>
      <c r="AF114" s="78"/>
      <c r="AG114" s="78"/>
      <c r="AH114" s="78"/>
      <c r="AI114" s="183"/>
      <c r="AJ114" s="45"/>
      <c r="AK114" s="45"/>
      <c r="AL114" s="20"/>
      <c r="AM114" s="20"/>
      <c r="AN114" s="20"/>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row>
    <row r="115" spans="1:126" s="16" customFormat="1" x14ac:dyDescent="0.25">
      <c r="A115" s="256"/>
      <c r="B115" s="257"/>
      <c r="C115" s="271"/>
      <c r="D115" s="257"/>
      <c r="E115" s="256"/>
      <c r="F115" s="257"/>
      <c r="G115" s="256"/>
      <c r="H115" s="257"/>
      <c r="I115" s="85"/>
      <c r="J115" s="257"/>
      <c r="K115" s="257"/>
      <c r="L115" s="258"/>
      <c r="M115" s="85"/>
      <c r="N115" s="257"/>
      <c r="O115" s="85"/>
      <c r="P115" s="257"/>
      <c r="Q115" s="85"/>
      <c r="R115" s="257"/>
      <c r="S115" s="202"/>
      <c r="T115" s="101"/>
      <c r="U115" s="101"/>
      <c r="V115" s="130"/>
      <c r="W115" s="130"/>
      <c r="X115" s="130"/>
      <c r="Y115" s="130"/>
      <c r="Z115" s="130"/>
      <c r="AA115" s="130"/>
      <c r="AB115" s="201"/>
      <c r="AC115" s="84"/>
      <c r="AD115" s="84"/>
      <c r="AE115" s="84"/>
      <c r="AF115" s="84"/>
      <c r="AG115" s="84"/>
      <c r="AH115" s="84"/>
      <c r="AI115" s="202"/>
      <c r="AJ115" s="130"/>
      <c r="AK115" s="130"/>
      <c r="AL115" s="23"/>
      <c r="AM115" s="23"/>
      <c r="AN115" s="23"/>
      <c r="AO115" s="130"/>
      <c r="AP115" s="130"/>
      <c r="AQ115" s="130"/>
      <c r="AR115" s="130"/>
      <c r="AS115" s="130"/>
      <c r="AT115" s="130"/>
      <c r="AU115" s="130"/>
      <c r="AV115" s="130"/>
      <c r="AW115" s="130"/>
      <c r="AX115" s="130"/>
      <c r="AY115" s="130"/>
      <c r="AZ115" s="130"/>
      <c r="BA115" s="130"/>
      <c r="BB115" s="130"/>
      <c r="BC115" s="130"/>
      <c r="BD115" s="130"/>
      <c r="BE115" s="130"/>
      <c r="BF115" s="130"/>
      <c r="BG115" s="130"/>
      <c r="BH115" s="130"/>
      <c r="BI115" s="130"/>
      <c r="BJ115" s="130"/>
      <c r="BK115" s="130"/>
      <c r="BL115" s="130"/>
      <c r="BM115" s="130"/>
      <c r="BN115" s="130"/>
      <c r="BO115" s="130"/>
      <c r="BP115" s="130"/>
      <c r="BQ115" s="130"/>
      <c r="BR115" s="130"/>
      <c r="BS115" s="130"/>
      <c r="BT115" s="130"/>
      <c r="BU115" s="130"/>
      <c r="BV115" s="130"/>
      <c r="BW115" s="130"/>
      <c r="BX115" s="130"/>
      <c r="BY115" s="130"/>
      <c r="BZ115" s="130"/>
      <c r="CA115" s="130"/>
      <c r="CB115" s="130"/>
      <c r="CC115" s="130"/>
      <c r="CD115" s="130"/>
      <c r="CE115" s="130"/>
      <c r="CF115" s="130"/>
      <c r="CG115" s="130"/>
      <c r="CH115" s="130"/>
      <c r="CI115" s="130"/>
      <c r="CJ115" s="130"/>
      <c r="CK115" s="130"/>
      <c r="CL115" s="130"/>
      <c r="CM115" s="130"/>
      <c r="CN115" s="130"/>
      <c r="CO115" s="130"/>
      <c r="CP115" s="130"/>
      <c r="CQ115" s="130"/>
      <c r="CR115" s="130"/>
      <c r="CS115" s="130"/>
      <c r="CT115" s="130"/>
      <c r="CU115" s="130"/>
      <c r="CV115" s="130"/>
      <c r="CW115" s="130"/>
      <c r="CX115" s="130"/>
      <c r="CY115" s="130"/>
      <c r="CZ115" s="130"/>
      <c r="DA115" s="130"/>
      <c r="DB115" s="130"/>
      <c r="DC115" s="130"/>
      <c r="DD115" s="130"/>
      <c r="DE115" s="130"/>
      <c r="DF115" s="130"/>
      <c r="DG115" s="130"/>
      <c r="DH115" s="130"/>
      <c r="DI115" s="130"/>
      <c r="DJ115" s="130"/>
      <c r="DK115" s="130"/>
      <c r="DL115" s="130"/>
      <c r="DM115" s="130"/>
      <c r="DN115" s="130"/>
      <c r="DO115" s="130"/>
      <c r="DP115" s="130"/>
      <c r="DQ115" s="130"/>
      <c r="DR115" s="130"/>
      <c r="DS115" s="130"/>
      <c r="DT115" s="130"/>
      <c r="DU115" s="130"/>
      <c r="DV115" s="130"/>
    </row>
    <row r="116" spans="1:126" x14ac:dyDescent="0.25">
      <c r="A116" s="20" t="s">
        <v>247</v>
      </c>
      <c r="B116" s="45"/>
      <c r="C116" s="183"/>
      <c r="D116" s="83"/>
      <c r="E116" s="45"/>
      <c r="F116" s="83"/>
      <c r="G116" s="45"/>
      <c r="H116" s="83"/>
      <c r="I116" s="83"/>
      <c r="J116" s="45"/>
      <c r="K116" s="45"/>
      <c r="L116" s="167"/>
      <c r="M116" s="78"/>
      <c r="N116" s="83"/>
      <c r="O116" s="83"/>
      <c r="P116" s="83"/>
      <c r="Q116" s="83"/>
      <c r="R116" s="83"/>
      <c r="S116" s="198"/>
      <c r="T116" s="69">
        <v>555</v>
      </c>
      <c r="U116" s="69"/>
      <c r="V116" s="69">
        <v>824</v>
      </c>
      <c r="W116" s="69"/>
      <c r="X116" s="69">
        <v>830</v>
      </c>
      <c r="Y116" s="69"/>
      <c r="Z116" s="69">
        <v>739</v>
      </c>
      <c r="AA116" s="69"/>
      <c r="AB116" s="194">
        <v>1070</v>
      </c>
      <c r="AC116" s="44"/>
      <c r="AD116" s="44">
        <v>1154</v>
      </c>
      <c r="AE116" s="44"/>
      <c r="AF116" s="44">
        <v>872</v>
      </c>
      <c r="AG116" s="44"/>
      <c r="AH116" s="44">
        <v>754</v>
      </c>
      <c r="AI116" s="152"/>
      <c r="AJ116" s="69">
        <v>853</v>
      </c>
      <c r="AK116" s="69"/>
      <c r="AL116" s="20"/>
      <c r="AM116" s="20"/>
      <c r="AN116" s="20"/>
    </row>
    <row r="117" spans="1:126" ht="15.75" thickBot="1" x14ac:dyDescent="0.3">
      <c r="A117" s="95" t="s">
        <v>138</v>
      </c>
      <c r="B117" s="86"/>
      <c r="C117" s="266"/>
      <c r="D117" s="85"/>
      <c r="E117" s="86"/>
      <c r="F117" s="85"/>
      <c r="G117" s="86"/>
      <c r="H117" s="85"/>
      <c r="I117" s="85"/>
      <c r="J117" s="86"/>
      <c r="K117" s="86"/>
      <c r="L117" s="199"/>
      <c r="M117" s="86"/>
      <c r="N117" s="85"/>
      <c r="O117" s="85"/>
      <c r="P117" s="85"/>
      <c r="Q117" s="85"/>
      <c r="R117" s="85"/>
      <c r="S117" s="200"/>
      <c r="T117" s="66">
        <f>T116/T53</f>
        <v>3.2163844361765013E-3</v>
      </c>
      <c r="U117" s="66"/>
      <c r="V117" s="66">
        <f>V116/V53</f>
        <v>4.9310313874510042E-3</v>
      </c>
      <c r="W117" s="66"/>
      <c r="X117" s="66">
        <f>X116/X53</f>
        <v>5.031583797087744E-3</v>
      </c>
      <c r="Y117" s="66"/>
      <c r="Z117" s="66">
        <f>Z116/Z53</f>
        <v>4.6232865999762266E-3</v>
      </c>
      <c r="AA117" s="66"/>
      <c r="AB117" s="190">
        <f>AB116/AB53</f>
        <v>6.7877034725129732E-3</v>
      </c>
      <c r="AC117" s="66"/>
      <c r="AD117" s="66">
        <f>AD116/AD53</f>
        <v>7.3338756418729984E-3</v>
      </c>
      <c r="AE117" s="66"/>
      <c r="AF117" s="66">
        <f>AF116/AF53</f>
        <v>5.5634243131850603E-3</v>
      </c>
      <c r="AG117" s="66"/>
      <c r="AH117" s="66">
        <f>AH116/AH53</f>
        <v>4.8591240687752947E-3</v>
      </c>
      <c r="AI117" s="191"/>
      <c r="AJ117" s="66">
        <f>AJ116/AJ53</f>
        <v>5.4964881757845222E-3</v>
      </c>
      <c r="AK117" s="66"/>
      <c r="AL117" s="55"/>
      <c r="AM117" s="20"/>
      <c r="AN117" s="20"/>
    </row>
    <row r="118" spans="1:126" x14ac:dyDescent="0.25">
      <c r="A118" s="68"/>
      <c r="B118" s="86"/>
      <c r="C118" s="266"/>
      <c r="D118" s="85"/>
      <c r="E118" s="106"/>
      <c r="F118" s="85"/>
      <c r="G118" s="106"/>
      <c r="H118" s="85"/>
      <c r="I118" s="85"/>
      <c r="J118" s="86"/>
      <c r="K118" s="86"/>
      <c r="L118" s="199"/>
      <c r="M118" s="86"/>
      <c r="N118" s="85"/>
      <c r="O118" s="85"/>
      <c r="P118" s="85"/>
      <c r="Q118" s="85"/>
      <c r="R118" s="85"/>
      <c r="S118" s="200"/>
      <c r="T118" s="85"/>
      <c r="U118" s="85"/>
      <c r="V118" s="85"/>
      <c r="W118" s="85"/>
      <c r="X118" s="85"/>
      <c r="Y118" s="85"/>
      <c r="Z118" s="85"/>
      <c r="AA118" s="85"/>
      <c r="AB118" s="234"/>
      <c r="AC118" s="85"/>
      <c r="AD118" s="85"/>
      <c r="AE118" s="85"/>
      <c r="AF118" s="85"/>
      <c r="AG118" s="85"/>
      <c r="AH118" s="85"/>
      <c r="AI118" s="200"/>
      <c r="AJ118" s="85"/>
      <c r="AK118" s="85"/>
      <c r="AL118" s="55"/>
      <c r="AM118" s="20"/>
      <c r="AN118" s="20"/>
    </row>
    <row r="119" spans="1:126" ht="30.75" thickBot="1" x14ac:dyDescent="0.3">
      <c r="A119" s="95" t="s">
        <v>258</v>
      </c>
      <c r="B119" s="86"/>
      <c r="C119" s="266"/>
      <c r="D119" s="85"/>
      <c r="E119" s="86"/>
      <c r="F119" s="85"/>
      <c r="G119" s="86"/>
      <c r="H119" s="85"/>
      <c r="I119" s="85"/>
      <c r="J119" s="86"/>
      <c r="K119" s="86"/>
      <c r="L119" s="199"/>
      <c r="M119" s="86"/>
      <c r="N119" s="85"/>
      <c r="O119" s="85"/>
      <c r="P119" s="85"/>
      <c r="Q119" s="85"/>
      <c r="R119" s="85"/>
      <c r="S119" s="200"/>
      <c r="T119" s="66">
        <f>T116/T55</f>
        <v>2.9657416758845125E-3</v>
      </c>
      <c r="U119" s="66"/>
      <c r="V119" s="66">
        <f>V116/V55</f>
        <v>4.450445584661086E-3</v>
      </c>
      <c r="W119" s="66"/>
      <c r="X119" s="66">
        <f>X116/X55</f>
        <v>4.5031114872746414E-3</v>
      </c>
      <c r="Y119" s="66"/>
      <c r="Z119" s="66">
        <f>Z116/Z55</f>
        <v>4.0342391719710453E-3</v>
      </c>
      <c r="AA119" s="66"/>
      <c r="AB119" s="190">
        <f>AB116/AB55</f>
        <v>5.8684158567887147E-3</v>
      </c>
      <c r="AC119" s="66"/>
      <c r="AD119" s="66">
        <f>AD116/AD55</f>
        <v>6.3045639798516191E-3</v>
      </c>
      <c r="AE119" s="66"/>
      <c r="AF119" s="66">
        <f>AF116/AF55</f>
        <v>4.7536497345152043E-3</v>
      </c>
      <c r="AG119" s="66"/>
      <c r="AH119" s="66">
        <f>AH116/AH55</f>
        <v>4.0991850559152759E-3</v>
      </c>
      <c r="AI119" s="191"/>
      <c r="AJ119" s="66">
        <f>AJ116/AJ55</f>
        <v>4.6384913211815378E-3</v>
      </c>
      <c r="AK119" s="66"/>
      <c r="AL119" s="55"/>
      <c r="AM119" s="20"/>
      <c r="AN119" s="20"/>
    </row>
    <row r="120" spans="1:126" x14ac:dyDescent="0.25">
      <c r="A120" s="45"/>
      <c r="B120" s="84"/>
      <c r="C120" s="202"/>
      <c r="D120" s="84"/>
      <c r="E120" s="130"/>
      <c r="F120" s="84"/>
      <c r="G120" s="130"/>
      <c r="H120" s="84"/>
      <c r="I120" s="84"/>
      <c r="J120" s="84"/>
      <c r="K120" s="84"/>
      <c r="L120" s="201"/>
      <c r="M120" s="84"/>
      <c r="N120" s="84"/>
      <c r="O120" s="84"/>
      <c r="P120" s="84"/>
      <c r="Q120" s="84"/>
      <c r="R120" s="84"/>
      <c r="S120" s="202"/>
      <c r="X120" s="73"/>
      <c r="Y120" s="73"/>
      <c r="Z120" s="73"/>
      <c r="AA120" s="73"/>
      <c r="AB120" s="235"/>
      <c r="AC120" s="13"/>
      <c r="AD120" s="236"/>
      <c r="AE120" s="236"/>
      <c r="AF120" s="236"/>
      <c r="AG120" s="236"/>
      <c r="AH120" s="236"/>
      <c r="AI120" s="237"/>
      <c r="AJ120" s="73"/>
      <c r="AK120" s="73"/>
      <c r="AL120" s="20"/>
      <c r="AM120" s="20"/>
      <c r="AN120" s="20"/>
    </row>
    <row r="121" spans="1:126" x14ac:dyDescent="0.25">
      <c r="A121" s="20" t="s">
        <v>248</v>
      </c>
      <c r="B121" s="84"/>
      <c r="C121" s="202"/>
      <c r="D121" s="83"/>
      <c r="E121" s="130"/>
      <c r="F121" s="83"/>
      <c r="G121" s="130"/>
      <c r="H121" s="83"/>
      <c r="I121" s="83"/>
      <c r="J121" s="84"/>
      <c r="K121" s="84"/>
      <c r="L121" s="201"/>
      <c r="M121" s="84"/>
      <c r="N121" s="83"/>
      <c r="O121" s="83"/>
      <c r="P121" s="83"/>
      <c r="Q121" s="83"/>
      <c r="R121" s="83"/>
      <c r="S121" s="198"/>
      <c r="T121" s="69">
        <v>1562</v>
      </c>
      <c r="U121" s="69"/>
      <c r="V121" s="69">
        <v>1352</v>
      </c>
      <c r="W121" s="10"/>
      <c r="X121" s="69">
        <v>1393</v>
      </c>
      <c r="Y121" s="69"/>
      <c r="Z121" s="69">
        <v>1514</v>
      </c>
      <c r="AA121" s="69"/>
      <c r="AB121" s="194">
        <v>1141</v>
      </c>
      <c r="AC121" s="6"/>
      <c r="AD121" s="44">
        <v>1007</v>
      </c>
      <c r="AE121" s="44"/>
      <c r="AF121" s="44">
        <v>1235</v>
      </c>
      <c r="AG121" s="44"/>
      <c r="AH121" s="44">
        <v>943</v>
      </c>
      <c r="AI121" s="152"/>
      <c r="AJ121" s="69">
        <v>548</v>
      </c>
      <c r="AK121" s="69"/>
      <c r="AL121" s="20"/>
      <c r="AM121" s="20"/>
      <c r="AN121" s="20"/>
    </row>
    <row r="122" spans="1:126" s="33" customFormat="1" ht="15.75" thickBot="1" x14ac:dyDescent="0.3">
      <c r="A122" s="95" t="s">
        <v>142</v>
      </c>
      <c r="B122" s="86"/>
      <c r="C122" s="266"/>
      <c r="D122" s="85"/>
      <c r="E122" s="86"/>
      <c r="F122" s="85"/>
      <c r="G122" s="86"/>
      <c r="H122" s="85"/>
      <c r="I122" s="85"/>
      <c r="J122" s="86"/>
      <c r="K122" s="86"/>
      <c r="L122" s="199"/>
      <c r="M122" s="86"/>
      <c r="N122" s="85"/>
      <c r="O122" s="85"/>
      <c r="P122" s="85"/>
      <c r="Q122" s="85"/>
      <c r="R122" s="85"/>
      <c r="S122" s="200"/>
      <c r="T122" s="66">
        <f>T121/T53</f>
        <v>9.0522387194733236E-3</v>
      </c>
      <c r="U122" s="66"/>
      <c r="V122" s="66">
        <f>V121/V53</f>
        <v>8.0907214027108702E-3</v>
      </c>
      <c r="W122" s="66"/>
      <c r="X122" s="66">
        <f>X121/X53</f>
        <v>8.444573770293045E-3</v>
      </c>
      <c r="Y122" s="66"/>
      <c r="Z122" s="66">
        <f>Z121/Z53</f>
        <v>9.4717941980568439E-3</v>
      </c>
      <c r="AA122" s="66"/>
      <c r="AB122" s="190">
        <f>AB121/AB53</f>
        <v>7.2381024879787864E-3</v>
      </c>
      <c r="AC122" s="66"/>
      <c r="AD122" s="66">
        <f>AD121/AD53</f>
        <v>6.399664446591082E-3</v>
      </c>
      <c r="AE122" s="66"/>
      <c r="AF122" s="66">
        <f>AF121/AF53</f>
        <v>7.8793910857609516E-3</v>
      </c>
      <c r="AG122" s="66"/>
      <c r="AH122" s="66">
        <f>AH121/AH53</f>
        <v>6.0771273167839557E-3</v>
      </c>
      <c r="AI122" s="191"/>
      <c r="AJ122" s="66">
        <f>AJ121/AJ53</f>
        <v>3.5311553579483214E-3</v>
      </c>
      <c r="AK122" s="66"/>
      <c r="AL122" s="55"/>
      <c r="AM122" s="81"/>
      <c r="AN122" s="81"/>
    </row>
    <row r="123" spans="1:126" x14ac:dyDescent="0.25">
      <c r="B123" s="20"/>
      <c r="C123" s="188"/>
      <c r="D123" s="116"/>
      <c r="E123" s="16"/>
      <c r="F123" s="116"/>
      <c r="G123" s="16"/>
      <c r="H123" s="159"/>
      <c r="I123" s="159"/>
      <c r="J123" s="20"/>
      <c r="K123" s="20"/>
      <c r="L123" s="145"/>
      <c r="M123" s="22"/>
      <c r="N123" s="159"/>
      <c r="O123" s="159"/>
      <c r="P123" s="159"/>
      <c r="Q123" s="159"/>
      <c r="R123" s="159"/>
      <c r="S123" s="160"/>
      <c r="T123" s="8"/>
      <c r="U123" s="8"/>
      <c r="V123" s="8"/>
      <c r="W123" s="8"/>
      <c r="X123" s="8"/>
      <c r="Y123" s="8"/>
      <c r="Z123" s="8"/>
      <c r="AA123" s="8"/>
      <c r="AB123" s="228"/>
      <c r="AC123" s="159"/>
      <c r="AD123" s="159"/>
      <c r="AE123" s="159"/>
      <c r="AF123" s="159"/>
      <c r="AG123" s="159"/>
      <c r="AH123" s="159"/>
      <c r="AI123" s="160"/>
      <c r="AJ123" s="8"/>
      <c r="AK123" s="8"/>
      <c r="AL123" s="20"/>
      <c r="AM123" s="20"/>
      <c r="AN123" s="20"/>
    </row>
    <row r="124" spans="1:126" s="33" customFormat="1" ht="30.75" thickBot="1" x14ac:dyDescent="0.3">
      <c r="A124" s="95" t="s">
        <v>259</v>
      </c>
      <c r="B124" s="86"/>
      <c r="C124" s="266"/>
      <c r="D124" s="85"/>
      <c r="E124" s="86"/>
      <c r="F124" s="85"/>
      <c r="G124" s="86"/>
      <c r="H124" s="85"/>
      <c r="I124" s="85"/>
      <c r="J124" s="86"/>
      <c r="K124" s="86"/>
      <c r="L124" s="199"/>
      <c r="M124" s="86"/>
      <c r="N124" s="85"/>
      <c r="O124" s="85"/>
      <c r="P124" s="85"/>
      <c r="Q124" s="85"/>
      <c r="R124" s="85"/>
      <c r="S124" s="200"/>
      <c r="T124" s="66">
        <f>T121/T55</f>
        <v>8.3468261220389344E-3</v>
      </c>
      <c r="U124" s="66"/>
      <c r="V124" s="66">
        <f>V121/V55</f>
        <v>7.3021874156089656E-3</v>
      </c>
      <c r="W124" s="66"/>
      <c r="X124" s="66">
        <f>X121/X55</f>
        <v>7.5576316888838254E-3</v>
      </c>
      <c r="Y124" s="66"/>
      <c r="Z124" s="66">
        <f>Z121/Z55</f>
        <v>8.2650042034697734E-3</v>
      </c>
      <c r="AA124" s="66"/>
      <c r="AB124" s="190">
        <f>AB121/AB55</f>
        <v>6.2578154136410501E-3</v>
      </c>
      <c r="AC124" s="66"/>
      <c r="AD124" s="66">
        <f>AD121/AD55</f>
        <v>5.5014696080680934E-3</v>
      </c>
      <c r="AE124" s="66"/>
      <c r="AF124" s="66">
        <f>AF121/AF55</f>
        <v>6.7325199795026111E-3</v>
      </c>
      <c r="AG124" s="66"/>
      <c r="AH124" s="66">
        <f>AH121/AH55</f>
        <v>5.1266996123714931E-3</v>
      </c>
      <c r="AI124" s="191"/>
      <c r="AJ124" s="66">
        <f>AJ121/AJ55</f>
        <v>2.9799451864097096E-3</v>
      </c>
      <c r="AK124" s="66"/>
      <c r="AL124" s="55"/>
      <c r="AM124" s="81"/>
      <c r="AN124" s="81"/>
    </row>
    <row r="125" spans="1:126" x14ac:dyDescent="0.25">
      <c r="B125" s="20"/>
      <c r="C125" s="188"/>
      <c r="D125" s="116"/>
      <c r="F125" s="116"/>
      <c r="H125" s="159"/>
      <c r="I125" s="159"/>
      <c r="J125" s="20"/>
      <c r="K125" s="20"/>
      <c r="L125" s="145"/>
      <c r="M125" s="22"/>
      <c r="N125" s="159"/>
      <c r="O125" s="159"/>
      <c r="P125" s="159"/>
      <c r="Q125" s="159"/>
      <c r="R125" s="159"/>
      <c r="S125" s="160"/>
      <c r="T125" s="8"/>
      <c r="U125" s="8"/>
      <c r="V125" s="8"/>
      <c r="W125" s="8"/>
      <c r="X125" s="8"/>
      <c r="Y125" s="8"/>
      <c r="Z125" s="8"/>
      <c r="AA125" s="8"/>
      <c r="AB125" s="228"/>
      <c r="AC125" s="159"/>
      <c r="AD125" s="159"/>
      <c r="AE125" s="159"/>
      <c r="AF125" s="159"/>
      <c r="AG125" s="159"/>
      <c r="AH125" s="159"/>
      <c r="AI125" s="160"/>
      <c r="AJ125" s="8"/>
      <c r="AL125" s="20"/>
      <c r="AM125" s="20"/>
      <c r="AN125" s="20"/>
    </row>
    <row r="126" spans="1:126" x14ac:dyDescent="0.25">
      <c r="B126" s="20"/>
      <c r="C126" s="188"/>
      <c r="D126" s="13"/>
      <c r="F126" s="13"/>
      <c r="H126" s="13"/>
      <c r="I126" s="13"/>
      <c r="J126" s="20"/>
      <c r="K126" s="20"/>
      <c r="L126" s="145"/>
      <c r="M126" s="22"/>
      <c r="N126" s="13"/>
      <c r="O126" s="13"/>
      <c r="P126" s="13"/>
      <c r="Q126" s="13"/>
      <c r="R126" s="13"/>
      <c r="S126" s="146"/>
      <c r="AB126" s="156"/>
      <c r="AC126" s="13"/>
      <c r="AD126" s="13"/>
      <c r="AE126" s="13"/>
      <c r="AF126" s="13"/>
      <c r="AG126" s="13"/>
      <c r="AH126" s="13"/>
      <c r="AI126" s="146"/>
    </row>
    <row r="127" spans="1:126" s="45" customFormat="1" x14ac:dyDescent="0.25">
      <c r="A127" s="20" t="s">
        <v>249</v>
      </c>
      <c r="B127" s="204">
        <v>255.751082</v>
      </c>
      <c r="C127" s="183"/>
      <c r="D127" s="204">
        <v>255.751082</v>
      </c>
      <c r="F127" s="204">
        <v>255.751082</v>
      </c>
      <c r="H127" s="204">
        <v>255.751082</v>
      </c>
      <c r="I127" s="78"/>
      <c r="J127" s="204">
        <v>255.751082</v>
      </c>
      <c r="L127" s="203">
        <v>255.751082</v>
      </c>
      <c r="M127" s="78"/>
      <c r="N127" s="204">
        <v>255.751082</v>
      </c>
      <c r="O127" s="78"/>
      <c r="P127" s="204">
        <v>255.751082</v>
      </c>
      <c r="Q127" s="78"/>
      <c r="R127" s="204">
        <v>255.751082</v>
      </c>
      <c r="S127" s="183"/>
      <c r="T127" s="5">
        <v>255.751082</v>
      </c>
      <c r="V127" s="5">
        <v>255.751082</v>
      </c>
      <c r="X127" s="5">
        <v>255.751082</v>
      </c>
      <c r="Z127" s="5">
        <v>255.751082</v>
      </c>
      <c r="AB127" s="203">
        <v>255.751082</v>
      </c>
      <c r="AC127" s="78"/>
      <c r="AD127" s="204">
        <v>255.751082</v>
      </c>
      <c r="AE127" s="78"/>
      <c r="AF127" s="204">
        <v>255.751082</v>
      </c>
      <c r="AG127" s="78"/>
      <c r="AH127" s="204">
        <v>255.751082</v>
      </c>
      <c r="AI127" s="183"/>
      <c r="AJ127" s="5">
        <v>255.751082</v>
      </c>
    </row>
    <row r="128" spans="1:126" x14ac:dyDescent="0.25">
      <c r="A128" s="26" t="s">
        <v>250</v>
      </c>
      <c r="B128" s="48">
        <v>1.0773E-2</v>
      </c>
      <c r="C128" s="226"/>
      <c r="D128" s="48">
        <v>9.1311000000000003E-2</v>
      </c>
      <c r="E128" s="46"/>
      <c r="F128" s="48">
        <v>8.9325000000000002E-2</v>
      </c>
      <c r="G128" s="46"/>
      <c r="H128" s="48">
        <v>8.9325000000000002E-2</v>
      </c>
      <c r="I128" s="11"/>
      <c r="J128" s="48">
        <v>0.235206</v>
      </c>
      <c r="K128" s="26"/>
      <c r="L128" s="205">
        <v>8.5205999999999449E-2</v>
      </c>
      <c r="M128" s="26"/>
      <c r="N128" s="48">
        <v>8.5205999999999449E-2</v>
      </c>
      <c r="O128" s="11"/>
      <c r="P128" s="48">
        <v>8.5205999999999449E-2</v>
      </c>
      <c r="Q128" s="11"/>
      <c r="R128" s="48">
        <v>0.20675700000001029</v>
      </c>
      <c r="S128" s="206"/>
      <c r="T128" s="48">
        <v>0.20675700000001029</v>
      </c>
      <c r="U128" s="11"/>
      <c r="V128" s="48">
        <v>0.20675700000001029</v>
      </c>
      <c r="W128" s="11"/>
      <c r="X128" s="48">
        <v>0.20675700000001029</v>
      </c>
      <c r="Y128" s="11"/>
      <c r="Z128" s="48">
        <v>0.20675700000001029</v>
      </c>
      <c r="AA128" s="11"/>
      <c r="AB128" s="205">
        <v>0.10898299999999495</v>
      </c>
      <c r="AC128" s="11"/>
      <c r="AD128" s="48">
        <v>0.10898299999999495</v>
      </c>
      <c r="AE128" s="11"/>
      <c r="AF128" s="48">
        <v>0.10898299999999495</v>
      </c>
      <c r="AG128" s="11"/>
      <c r="AH128" s="48">
        <v>0.22539799999998422</v>
      </c>
      <c r="AI128" s="206"/>
      <c r="AJ128" s="48">
        <v>2.5397999999995591E-2</v>
      </c>
      <c r="AK128" s="11"/>
    </row>
    <row r="129" spans="1:136" x14ac:dyDescent="0.25">
      <c r="A129" s="20" t="s">
        <v>251</v>
      </c>
      <c r="B129" s="208">
        <f t="shared" ref="B129" si="63">B127-B128</f>
        <v>255.740309</v>
      </c>
      <c r="C129" s="188"/>
      <c r="D129" s="208">
        <f t="shared" ref="D129" si="64">D127-D128</f>
        <v>255.65977100000001</v>
      </c>
      <c r="E129" s="45"/>
      <c r="F129" s="208">
        <f t="shared" ref="F129" si="65">F127-F128</f>
        <v>255.66175699999999</v>
      </c>
      <c r="G129" s="45"/>
      <c r="H129" s="208">
        <f t="shared" ref="H129" si="66">H127-H128</f>
        <v>255.66175699999999</v>
      </c>
      <c r="I129" s="208"/>
      <c r="J129" s="208">
        <f t="shared" ref="J129" si="67">J127-J128</f>
        <v>255.51587599999999</v>
      </c>
      <c r="K129" s="20"/>
      <c r="L129" s="207">
        <f>L127-L128</f>
        <v>255.665876</v>
      </c>
      <c r="M129" s="22"/>
      <c r="N129" s="208">
        <f>N127-N128</f>
        <v>255.665876</v>
      </c>
      <c r="O129" s="208"/>
      <c r="P129" s="208">
        <f t="shared" ref="P129:AJ129" si="68">P127-P128</f>
        <v>255.665876</v>
      </c>
      <c r="Q129" s="208"/>
      <c r="R129" s="208">
        <f t="shared" si="68"/>
        <v>255.54432499999999</v>
      </c>
      <c r="S129" s="209"/>
      <c r="T129" s="47">
        <f t="shared" si="68"/>
        <v>255.54432499999999</v>
      </c>
      <c r="U129" s="47"/>
      <c r="V129" s="47">
        <f t="shared" si="68"/>
        <v>255.54432499999999</v>
      </c>
      <c r="W129" s="47"/>
      <c r="X129" s="47">
        <f t="shared" si="68"/>
        <v>255.54432499999999</v>
      </c>
      <c r="Y129" s="47"/>
      <c r="Z129" s="47">
        <f t="shared" si="68"/>
        <v>255.54432499999999</v>
      </c>
      <c r="AA129" s="47"/>
      <c r="AB129" s="207">
        <f t="shared" si="68"/>
        <v>255.642099</v>
      </c>
      <c r="AC129" s="208"/>
      <c r="AD129" s="208">
        <f t="shared" si="68"/>
        <v>255.642099</v>
      </c>
      <c r="AE129" s="208"/>
      <c r="AF129" s="208">
        <f t="shared" si="68"/>
        <v>255.642099</v>
      </c>
      <c r="AG129" s="208"/>
      <c r="AH129" s="208">
        <f t="shared" si="68"/>
        <v>255.52568400000001</v>
      </c>
      <c r="AI129" s="209"/>
      <c r="AJ129" s="47">
        <f t="shared" si="68"/>
        <v>255.725684</v>
      </c>
    </row>
    <row r="130" spans="1:136" x14ac:dyDescent="0.25">
      <c r="C130" s="188"/>
      <c r="D130" s="210"/>
      <c r="F130" s="210"/>
      <c r="H130" s="210"/>
      <c r="I130" s="13"/>
      <c r="K130" s="20"/>
      <c r="L130" s="156"/>
      <c r="M130" s="22"/>
      <c r="N130" s="208"/>
      <c r="O130" s="13"/>
      <c r="P130" s="210"/>
      <c r="Q130" s="13"/>
      <c r="R130" s="210"/>
      <c r="S130" s="146"/>
      <c r="T130" s="12"/>
      <c r="AB130" s="156"/>
      <c r="AC130" s="13"/>
      <c r="AD130" s="13"/>
      <c r="AE130" s="13"/>
      <c r="AF130" s="13"/>
      <c r="AG130" s="13"/>
      <c r="AH130" s="13"/>
      <c r="AI130" s="146"/>
      <c r="AL130" s="20"/>
      <c r="AM130" s="20"/>
      <c r="AN130" s="20"/>
      <c r="AO130" s="20"/>
      <c r="AP130" s="20"/>
    </row>
    <row r="131" spans="1:136" ht="15.75" thickBot="1" x14ac:dyDescent="0.3">
      <c r="A131" s="95" t="s">
        <v>260</v>
      </c>
      <c r="B131" s="65">
        <f>B9/B129</f>
        <v>90.552795883264537</v>
      </c>
      <c r="C131" s="240"/>
      <c r="D131" s="65">
        <f>D9/D129</f>
        <v>89.900729825812135</v>
      </c>
      <c r="E131" s="64"/>
      <c r="F131" s="65">
        <f>F9/F129</f>
        <v>87.596206264044412</v>
      </c>
      <c r="G131" s="64"/>
      <c r="H131" s="65">
        <f>H9/H129</f>
        <v>85.441014942254355</v>
      </c>
      <c r="I131" s="58"/>
      <c r="J131" s="65">
        <f>J9/J129</f>
        <v>86.546481362277476</v>
      </c>
      <c r="K131" s="56"/>
      <c r="L131" s="211">
        <f>L9/L129</f>
        <v>82.274034251602657</v>
      </c>
      <c r="M131" s="56"/>
      <c r="N131" s="65">
        <f>N9/N129</f>
        <v>80.018693432243964</v>
      </c>
      <c r="O131" s="58"/>
      <c r="P131" s="65">
        <f>P9/P129</f>
        <v>77.280154087399993</v>
      </c>
      <c r="Q131" s="58"/>
      <c r="R131" s="65">
        <f>R9/R129</f>
        <v>79.242819961742839</v>
      </c>
      <c r="S131" s="212"/>
      <c r="T131" s="65">
        <f>T9/T129</f>
        <v>77.242885017225873</v>
      </c>
      <c r="U131" s="58"/>
      <c r="V131" s="65">
        <f>V9/V129</f>
        <v>75.070989228227248</v>
      </c>
      <c r="W131" s="58"/>
      <c r="X131" s="65">
        <f>X9/X129</f>
        <v>72.721848835772832</v>
      </c>
      <c r="Y131" s="58"/>
      <c r="Z131" s="65">
        <f>Z9/Z129</f>
        <v>72.91080203815757</v>
      </c>
      <c r="AA131" s="58"/>
      <c r="AB131" s="211">
        <f>AB9/AB129</f>
        <v>71.53711708543787</v>
      </c>
      <c r="AC131" s="58"/>
      <c r="AD131" s="65">
        <f>AD9/AD129</f>
        <v>69.356177758930457</v>
      </c>
      <c r="AE131" s="58"/>
      <c r="AF131" s="65">
        <f>AF9/AF129</f>
        <v>67.158035642987343</v>
      </c>
      <c r="AG131" s="58"/>
      <c r="AH131" s="65">
        <f>AH9/AH129</f>
        <v>67.683007785237351</v>
      </c>
      <c r="AI131" s="212"/>
      <c r="AJ131" s="65">
        <f>AJ9/AJ129</f>
        <v>66.140464100976658</v>
      </c>
      <c r="AK131" s="58"/>
      <c r="AL131" s="20"/>
      <c r="AM131" s="20"/>
      <c r="AN131" s="20"/>
      <c r="AO131" s="20"/>
      <c r="AP131" s="20"/>
    </row>
    <row r="132" spans="1:136" x14ac:dyDescent="0.25">
      <c r="A132" s="49"/>
      <c r="B132" s="41"/>
      <c r="C132" s="267"/>
      <c r="D132" s="13"/>
      <c r="E132" s="252"/>
      <c r="F132" s="13"/>
      <c r="G132" s="252"/>
      <c r="H132" s="13"/>
      <c r="I132" s="13"/>
      <c r="J132" s="41"/>
      <c r="K132" s="41"/>
      <c r="L132" s="213"/>
      <c r="M132" s="41"/>
      <c r="N132" s="13"/>
      <c r="O132" s="13"/>
      <c r="P132" s="13"/>
      <c r="Q132" s="13"/>
      <c r="R132" s="13"/>
      <c r="S132" s="146"/>
      <c r="T132" s="13"/>
      <c r="AB132" s="156"/>
      <c r="AC132" s="13"/>
      <c r="AD132" s="13"/>
      <c r="AE132" s="13"/>
      <c r="AF132" s="13"/>
      <c r="AG132" s="13"/>
      <c r="AH132" s="13"/>
      <c r="AI132" s="146"/>
      <c r="AL132" s="20"/>
      <c r="AM132" s="20"/>
      <c r="AN132" s="20"/>
      <c r="AO132" s="20"/>
      <c r="AP132" s="20"/>
    </row>
    <row r="133" spans="1:136" s="16" customFormat="1" ht="15.75" thickBot="1" x14ac:dyDescent="0.3">
      <c r="A133" s="95" t="s">
        <v>192</v>
      </c>
      <c r="B133" s="65">
        <f>B3/B129</f>
        <v>0.86409139358629616</v>
      </c>
      <c r="C133" s="268">
        <f>C3/B129</f>
        <v>0.86409139358629616</v>
      </c>
      <c r="D133" s="65">
        <f>D3/D129</f>
        <v>12.219364774444704</v>
      </c>
      <c r="E133" s="65">
        <f>E3/D129</f>
        <v>1.8970524697841491</v>
      </c>
      <c r="F133" s="65">
        <f>F3/F129</f>
        <v>10.322232120152409</v>
      </c>
      <c r="G133" s="65">
        <f>G3/F129</f>
        <v>2.319470878078961</v>
      </c>
      <c r="H133" s="65">
        <f>H3/H129</f>
        <v>8.0027612420734489</v>
      </c>
      <c r="I133" s="65">
        <f>I3/H129</f>
        <v>3.5202762061906663</v>
      </c>
      <c r="J133" s="65">
        <f>J3/J129-0.005</f>
        <v>4.4800442091512158</v>
      </c>
      <c r="K133" s="123">
        <f>K3/J129-0.005</f>
        <v>4.4800442091512158</v>
      </c>
      <c r="L133" s="214">
        <f>L3/L129</f>
        <v>8.9801281613742034</v>
      </c>
      <c r="M133" s="123">
        <f>M3/L129</f>
        <v>2.0628865185747922</v>
      </c>
      <c r="N133" s="65">
        <f>N3/N129</f>
        <v>6.9172416427994117</v>
      </c>
      <c r="O133" s="65">
        <f>O3/N129</f>
        <v>2.4795078489082027</v>
      </c>
      <c r="P133" s="65">
        <f>P3/P129</f>
        <v>4.4377337938912085</v>
      </c>
      <c r="Q133" s="65">
        <f>Q3/P129</f>
        <v>2.4131689947155861</v>
      </c>
      <c r="R133" s="65">
        <f>R3/R129</f>
        <v>2.0255277940529477</v>
      </c>
      <c r="S133" s="215">
        <f>S3/R129</f>
        <v>2.0255277940529477</v>
      </c>
      <c r="T133" s="65">
        <f>T3/T129</f>
        <v>8.1611162159832773</v>
      </c>
      <c r="U133" s="65">
        <f>U3/T129</f>
        <v>2.1837359178686508</v>
      </c>
      <c r="V133" s="65">
        <f>V3/V129</f>
        <v>5.9773802981146265</v>
      </c>
      <c r="W133" s="65">
        <f>W3/V129</f>
        <v>2.3891214877888625</v>
      </c>
      <c r="X133" s="65">
        <f>X3/X129</f>
        <v>3.588258810325764</v>
      </c>
      <c r="Y133" s="65">
        <f>Y3/X129</f>
        <v>2.0112486906527836</v>
      </c>
      <c r="Z133" s="65">
        <f>Z3/Z129</f>
        <v>1.5770101196729809</v>
      </c>
      <c r="AA133" s="65">
        <f>AA3/Z129</f>
        <v>1.5770101196729809</v>
      </c>
      <c r="AB133" s="211">
        <f>AB3/AB129</f>
        <v>6.865987570732603</v>
      </c>
      <c r="AC133" s="65">
        <f>AC3/AB129</f>
        <v>1.6785190784245632</v>
      </c>
      <c r="AD133" s="65">
        <f>AD3/AD129</f>
        <v>5.1874684923080396</v>
      </c>
      <c r="AE133" s="65">
        <f>AE3/AD129</f>
        <v>2.0885102911394791</v>
      </c>
      <c r="AF133" s="65">
        <f>AF3/AF129</f>
        <v>3.0989582011685601</v>
      </c>
      <c r="AG133" s="65">
        <f>AG3/AF129</f>
        <v>1.5908330370890762</v>
      </c>
      <c r="AH133" s="65">
        <f>AH3/AH129</f>
        <v>1.5088122511394932</v>
      </c>
      <c r="AI133" s="215">
        <f>AI3/AH129</f>
        <v>1.5088122511394932</v>
      </c>
      <c r="AJ133" s="65">
        <f>AJ3/AJ129</f>
        <v>6.8281248434161892</v>
      </c>
      <c r="AK133" s="65">
        <f>AK3/AJ129</f>
        <v>1.7288049990316943</v>
      </c>
      <c r="AL133" s="97"/>
      <c r="AM133" s="23"/>
      <c r="AN133" s="23"/>
      <c r="AO133" s="23"/>
      <c r="AP133" s="23"/>
    </row>
    <row r="134" spans="1:136" s="16" customFormat="1" x14ac:dyDescent="0.25">
      <c r="B134" s="23"/>
      <c r="C134" s="269"/>
      <c r="D134" s="217"/>
      <c r="F134" s="217"/>
      <c r="H134" s="217"/>
      <c r="I134" s="217"/>
      <c r="J134" s="23"/>
      <c r="K134" s="23"/>
      <c r="L134" s="216"/>
      <c r="M134" s="102"/>
      <c r="N134" s="217"/>
      <c r="O134" s="217"/>
      <c r="P134" s="217"/>
      <c r="Q134" s="217"/>
      <c r="R134" s="217"/>
      <c r="S134" s="218"/>
      <c r="T134" s="32"/>
      <c r="U134" s="32"/>
      <c r="V134" s="32"/>
      <c r="W134" s="32"/>
      <c r="X134" s="32"/>
      <c r="Y134" s="32"/>
      <c r="Z134" s="32"/>
      <c r="AA134" s="32"/>
      <c r="AB134" s="238"/>
      <c r="AC134" s="217"/>
      <c r="AD134" s="217"/>
      <c r="AE134" s="217"/>
      <c r="AF134" s="217"/>
      <c r="AG134" s="217"/>
      <c r="AH134" s="217"/>
      <c r="AI134" s="218"/>
      <c r="AJ134" s="32"/>
      <c r="AK134" s="32"/>
      <c r="AL134" s="97"/>
      <c r="AM134" s="23"/>
      <c r="AN134" s="23"/>
      <c r="AO134" s="23"/>
      <c r="AP134" s="23"/>
    </row>
    <row r="135" spans="1:136" x14ac:dyDescent="0.25">
      <c r="A135" s="20" t="s">
        <v>191</v>
      </c>
      <c r="B135" s="220">
        <v>59.2</v>
      </c>
      <c r="C135" s="270">
        <f>B135</f>
        <v>59.2</v>
      </c>
      <c r="D135" s="220">
        <v>100</v>
      </c>
      <c r="E135" s="253">
        <f>D135</f>
        <v>100</v>
      </c>
      <c r="F135" s="220">
        <v>99.15</v>
      </c>
      <c r="G135" s="253">
        <f>F135</f>
        <v>99.15</v>
      </c>
      <c r="H135" s="220">
        <v>103.9</v>
      </c>
      <c r="I135" s="220">
        <f>+H135</f>
        <v>103.9</v>
      </c>
      <c r="J135" s="220">
        <v>99.4</v>
      </c>
      <c r="K135" s="5">
        <f>J135</f>
        <v>99.4</v>
      </c>
      <c r="L135" s="219">
        <f>M135</f>
        <v>89.2</v>
      </c>
      <c r="M135" s="204">
        <v>89.2</v>
      </c>
      <c r="N135" s="204">
        <v>99</v>
      </c>
      <c r="O135" s="220">
        <f>+N135</f>
        <v>99</v>
      </c>
      <c r="P135" s="220">
        <v>86.4</v>
      </c>
      <c r="Q135" s="220">
        <f>+P135</f>
        <v>86.4</v>
      </c>
      <c r="R135" s="220">
        <v>86.2</v>
      </c>
      <c r="S135" s="221">
        <f>R135</f>
        <v>86.2</v>
      </c>
      <c r="T135" s="21">
        <v>87</v>
      </c>
      <c r="U135" s="21">
        <f>T135</f>
        <v>87</v>
      </c>
      <c r="V135" s="21">
        <v>85.75</v>
      </c>
      <c r="W135" s="21">
        <f>V135</f>
        <v>85.75</v>
      </c>
      <c r="X135" s="21">
        <v>71.5</v>
      </c>
      <c r="Y135" s="21">
        <f>X135</f>
        <v>71.5</v>
      </c>
      <c r="Z135" s="21">
        <v>64.25</v>
      </c>
      <c r="AA135" s="21">
        <f>Z135</f>
        <v>64.25</v>
      </c>
      <c r="AB135" s="239">
        <v>60.75</v>
      </c>
      <c r="AC135" s="220">
        <f>AB135</f>
        <v>60.75</v>
      </c>
      <c r="AD135" s="220">
        <v>45.6</v>
      </c>
      <c r="AE135" s="220">
        <f>AD135</f>
        <v>45.6</v>
      </c>
      <c r="AF135" s="220">
        <v>41.2</v>
      </c>
      <c r="AG135" s="220">
        <f>AF135</f>
        <v>41.2</v>
      </c>
      <c r="AH135" s="220">
        <v>40.6</v>
      </c>
      <c r="AI135" s="221">
        <f>AH135</f>
        <v>40.6</v>
      </c>
      <c r="AJ135" s="21">
        <v>39.299999999999997</v>
      </c>
      <c r="AK135" s="21">
        <f>AJ135</f>
        <v>39.299999999999997</v>
      </c>
      <c r="AL135" s="20"/>
      <c r="AM135" s="20"/>
      <c r="AN135" s="20"/>
      <c r="AO135" s="20"/>
      <c r="AP135" s="20"/>
    </row>
    <row r="136" spans="1:136" x14ac:dyDescent="0.25">
      <c r="A136" s="26" t="s">
        <v>192</v>
      </c>
      <c r="B136" s="222">
        <f>(B133-0.004)/1*4</f>
        <v>3.4403655743451846</v>
      </c>
      <c r="C136" s="224">
        <f>B136</f>
        <v>3.4403655743451846</v>
      </c>
      <c r="D136" s="222">
        <f>D133</f>
        <v>12.219364774444704</v>
      </c>
      <c r="E136" s="222">
        <f>E133*4</f>
        <v>7.5882098791365964</v>
      </c>
      <c r="F136" s="222">
        <f>F133/3*4</f>
        <v>13.762976160203211</v>
      </c>
      <c r="G136" s="222">
        <f>G133*4</f>
        <v>9.2778835123158441</v>
      </c>
      <c r="H136" s="222">
        <f>H133/2*4</f>
        <v>16.005522484146898</v>
      </c>
      <c r="I136" s="222">
        <f>I133*4</f>
        <v>14.081104824762665</v>
      </c>
      <c r="J136" s="222">
        <f>(J133+0.005)/1*4</f>
        <v>17.940176836604863</v>
      </c>
      <c r="K136" s="18">
        <f>J136</f>
        <v>17.940176836604863</v>
      </c>
      <c r="L136" s="219">
        <f>L133</f>
        <v>8.9801281613742034</v>
      </c>
      <c r="M136" s="222">
        <f>M133*4</f>
        <v>8.2515460742991689</v>
      </c>
      <c r="N136" s="223">
        <f>N133/3*4</f>
        <v>9.2229888570658822</v>
      </c>
      <c r="O136" s="223">
        <f>O133*4</f>
        <v>9.918031395632811</v>
      </c>
      <c r="P136" s="222">
        <f>P133/2*4</f>
        <v>8.875467587782417</v>
      </c>
      <c r="Q136" s="222">
        <f>Q133*4</f>
        <v>9.6526759788623444</v>
      </c>
      <c r="R136" s="222">
        <f>R133/1*4</f>
        <v>8.1021111762117908</v>
      </c>
      <c r="S136" s="224">
        <f>S133*4</f>
        <v>8.1021111762117908</v>
      </c>
      <c r="T136" s="18">
        <f>T133</f>
        <v>8.1611162159832773</v>
      </c>
      <c r="U136" s="18">
        <f>U133*4</f>
        <v>8.7349436714746034</v>
      </c>
      <c r="V136" s="18">
        <f>V133/3*4</f>
        <v>7.9698403974861689</v>
      </c>
      <c r="W136" s="18">
        <f>W133*4</f>
        <v>9.5564859511554499</v>
      </c>
      <c r="X136" s="18">
        <f>X133/2*4</f>
        <v>7.176517620651528</v>
      </c>
      <c r="Y136" s="18">
        <f>Y133*4</f>
        <v>8.0449947626111342</v>
      </c>
      <c r="Z136" s="18">
        <f>Z133/1*4</f>
        <v>6.3080404786919235</v>
      </c>
      <c r="AA136" s="18">
        <f>AA133*4</f>
        <v>6.3080404786919235</v>
      </c>
      <c r="AB136" s="219">
        <f>AB133</f>
        <v>6.865987570732603</v>
      </c>
      <c r="AC136" s="222">
        <f>AC133*4</f>
        <v>6.7140763136982526</v>
      </c>
      <c r="AD136" s="222">
        <f>AD133/3*4</f>
        <v>6.9166246564107192</v>
      </c>
      <c r="AE136" s="222">
        <f>AE133*4</f>
        <v>8.3540411645579162</v>
      </c>
      <c r="AF136" s="222">
        <f>AF133/2*4</f>
        <v>6.1979164023371203</v>
      </c>
      <c r="AG136" s="222">
        <f>AG133*4</f>
        <v>6.3633321483563048</v>
      </c>
      <c r="AH136" s="222">
        <f>AH133/1*4</f>
        <v>6.035249004557973</v>
      </c>
      <c r="AI136" s="224">
        <f>AI133*4</f>
        <v>6.035249004557973</v>
      </c>
      <c r="AJ136" s="18">
        <f>AJ133</f>
        <v>6.8281248434161892</v>
      </c>
      <c r="AK136" s="18">
        <f>AK133*4</f>
        <v>6.9152199961267771</v>
      </c>
      <c r="AL136" s="20"/>
      <c r="AM136" s="20"/>
      <c r="AN136" s="20"/>
      <c r="AO136" s="20"/>
      <c r="AP136" s="20"/>
    </row>
    <row r="137" spans="1:136" s="28" customFormat="1" ht="15.75" thickBot="1" x14ac:dyDescent="0.3">
      <c r="A137" s="95" t="s">
        <v>193</v>
      </c>
      <c r="B137" s="65">
        <f>B135/B136</f>
        <v>17.207473659617619</v>
      </c>
      <c r="C137" s="268">
        <f>C135/C136</f>
        <v>17.207473659617619</v>
      </c>
      <c r="D137" s="65">
        <f>D135/D136</f>
        <v>8.1837314660691423</v>
      </c>
      <c r="E137" s="65">
        <f>E135/E136</f>
        <v>13.178338711340206</v>
      </c>
      <c r="F137" s="65">
        <f>F135/F136+0.01</f>
        <v>7.21411042247537</v>
      </c>
      <c r="G137" s="65">
        <f t="shared" ref="G137:H137" si="69">G135/G136</f>
        <v>10.686704555881114</v>
      </c>
      <c r="H137" s="65">
        <f t="shared" si="69"/>
        <v>6.4915094213831859</v>
      </c>
      <c r="I137" s="65">
        <f>I135/I136</f>
        <v>7.3786823756388893</v>
      </c>
      <c r="J137" s="65">
        <f>J135/J136</f>
        <v>5.5406365781849916</v>
      </c>
      <c r="K137" s="123">
        <f>K135/K136</f>
        <v>5.5406365781849916</v>
      </c>
      <c r="L137" s="211">
        <f t="shared" ref="L137:AK137" si="70">L135/L136</f>
        <v>9.9330430921544863</v>
      </c>
      <c r="M137" s="123">
        <f t="shared" si="70"/>
        <v>10.810095368409616</v>
      </c>
      <c r="N137" s="65">
        <f>N135/N136</f>
        <v>10.734047447553239</v>
      </c>
      <c r="O137" s="65">
        <f t="shared" si="70"/>
        <v>9.9818195820183124</v>
      </c>
      <c r="P137" s="65">
        <f t="shared" si="70"/>
        <v>9.7346983857993568</v>
      </c>
      <c r="Q137" s="65">
        <f t="shared" si="70"/>
        <v>8.9508857636163022</v>
      </c>
      <c r="R137" s="65">
        <f t="shared" si="70"/>
        <v>10.639202317179697</v>
      </c>
      <c r="S137" s="215">
        <f t="shared" si="70"/>
        <v>10.639202317179697</v>
      </c>
      <c r="T137" s="65">
        <f t="shared" si="70"/>
        <v>10.660306470040625</v>
      </c>
      <c r="U137" s="65">
        <f t="shared" si="70"/>
        <v>9.9599955388507908</v>
      </c>
      <c r="V137" s="65">
        <f t="shared" si="70"/>
        <v>10.759312071926447</v>
      </c>
      <c r="W137" s="65">
        <f t="shared" si="70"/>
        <v>8.9729635389284681</v>
      </c>
      <c r="X137" s="65">
        <f t="shared" si="70"/>
        <v>9.9630494592875802</v>
      </c>
      <c r="Y137" s="65">
        <f t="shared" si="70"/>
        <v>8.8875135546755164</v>
      </c>
      <c r="Z137" s="65">
        <f t="shared" si="70"/>
        <v>10.185413396922796</v>
      </c>
      <c r="AA137" s="65">
        <f t="shared" si="70"/>
        <v>10.185413396922796</v>
      </c>
      <c r="AB137" s="211">
        <f t="shared" si="70"/>
        <v>8.8479624197044622</v>
      </c>
      <c r="AC137" s="65">
        <f t="shared" si="70"/>
        <v>9.0481545281301159</v>
      </c>
      <c r="AD137" s="65">
        <f t="shared" si="70"/>
        <v>6.5928111275686101</v>
      </c>
      <c r="AE137" s="65">
        <f t="shared" si="70"/>
        <v>5.4584361151412981</v>
      </c>
      <c r="AF137" s="65">
        <f t="shared" si="70"/>
        <v>6.64739524148216</v>
      </c>
      <c r="AG137" s="65">
        <f t="shared" si="70"/>
        <v>6.4745952339832309</v>
      </c>
      <c r="AH137" s="65">
        <f t="shared" si="70"/>
        <v>6.7271458011654284</v>
      </c>
      <c r="AI137" s="215">
        <f t="shared" si="70"/>
        <v>6.7271458011654284</v>
      </c>
      <c r="AJ137" s="65">
        <f t="shared" si="70"/>
        <v>5.7556065393112759</v>
      </c>
      <c r="AK137" s="65">
        <f t="shared" si="70"/>
        <v>5.6831163754749632</v>
      </c>
      <c r="AL137" s="55"/>
      <c r="AM137" s="55"/>
      <c r="AN137" s="55"/>
      <c r="AO137" s="55"/>
      <c r="AP137" s="55"/>
    </row>
    <row r="138" spans="1:136" x14ac:dyDescent="0.25">
      <c r="B138" s="13"/>
      <c r="C138" s="188"/>
      <c r="D138" s="13"/>
      <c r="F138" s="13"/>
      <c r="H138" s="13"/>
      <c r="I138" s="13"/>
      <c r="J138" s="13"/>
      <c r="K138" s="20"/>
      <c r="L138" s="145"/>
      <c r="M138" s="22"/>
      <c r="N138" s="13"/>
      <c r="O138" s="13"/>
      <c r="P138" s="13"/>
      <c r="Q138" s="13"/>
      <c r="R138" s="13"/>
      <c r="S138" s="146"/>
      <c r="AB138" s="156"/>
      <c r="AC138" s="13"/>
      <c r="AD138" s="13"/>
      <c r="AE138" s="13"/>
      <c r="AF138" s="13"/>
      <c r="AG138" s="13"/>
      <c r="AH138" s="13"/>
      <c r="AI138" s="146"/>
      <c r="AL138" s="20"/>
      <c r="AM138" s="20"/>
      <c r="AN138" s="20"/>
      <c r="AO138" s="20"/>
      <c r="AP138" s="20"/>
    </row>
    <row r="139" spans="1:136" x14ac:dyDescent="0.25">
      <c r="A139" s="20" t="s">
        <v>191</v>
      </c>
      <c r="B139" s="204">
        <f>B135</f>
        <v>59.2</v>
      </c>
      <c r="C139" s="146"/>
      <c r="D139" s="204">
        <f>D135</f>
        <v>100</v>
      </c>
      <c r="E139" s="20"/>
      <c r="F139" s="204">
        <f>F135</f>
        <v>99.15</v>
      </c>
      <c r="G139" s="20"/>
      <c r="H139" s="204">
        <f>H135</f>
        <v>103.9</v>
      </c>
      <c r="I139" s="13"/>
      <c r="J139" s="204">
        <f>J135</f>
        <v>99.4</v>
      </c>
      <c r="L139" s="203">
        <f>L135</f>
        <v>89.2</v>
      </c>
      <c r="M139" s="13"/>
      <c r="N139" s="204">
        <f>N135</f>
        <v>99</v>
      </c>
      <c r="O139" s="13"/>
      <c r="P139" s="204">
        <f>P135</f>
        <v>86.4</v>
      </c>
      <c r="Q139" s="13"/>
      <c r="R139" s="204">
        <f>R135</f>
        <v>86.2</v>
      </c>
      <c r="S139" s="146"/>
      <c r="T139" s="5">
        <f>T135</f>
        <v>87</v>
      </c>
      <c r="V139" s="5">
        <f>V135</f>
        <v>85.75</v>
      </c>
      <c r="X139" s="5">
        <f>X135</f>
        <v>71.5</v>
      </c>
      <c r="Z139" s="5">
        <f>Z135</f>
        <v>64.25</v>
      </c>
      <c r="AB139" s="203">
        <f>AB135</f>
        <v>60.75</v>
      </c>
      <c r="AC139" s="13"/>
      <c r="AD139" s="204">
        <f>AD135</f>
        <v>45.6</v>
      </c>
      <c r="AE139" s="13"/>
      <c r="AF139" s="204">
        <f>AF135</f>
        <v>41.2</v>
      </c>
      <c r="AG139" s="13"/>
      <c r="AH139" s="204">
        <f>AH135</f>
        <v>40.6</v>
      </c>
      <c r="AI139" s="146"/>
      <c r="AJ139" s="5">
        <f>AJ135</f>
        <v>39.299999999999997</v>
      </c>
      <c r="AL139" s="21"/>
      <c r="AM139" s="20"/>
      <c r="AN139" s="21"/>
      <c r="AO139" s="20"/>
      <c r="AP139" s="21"/>
      <c r="AR139" s="5"/>
      <c r="AT139" s="5"/>
      <c r="AV139" s="5"/>
      <c r="AX139" s="5"/>
      <c r="AZ139" s="5"/>
      <c r="BB139" s="5"/>
      <c r="BD139" s="5"/>
      <c r="BF139" s="5"/>
      <c r="BH139" s="5"/>
      <c r="BJ139" s="5"/>
      <c r="BL139" s="5"/>
      <c r="BN139" s="5"/>
      <c r="BP139" s="5"/>
      <c r="BR139" s="5"/>
      <c r="BT139" s="5"/>
      <c r="BV139" s="5"/>
      <c r="BX139" s="5"/>
      <c r="BZ139" s="5"/>
      <c r="CB139" s="5"/>
      <c r="CD139" s="5"/>
      <c r="CF139" s="5"/>
      <c r="CH139" s="5"/>
      <c r="CJ139" s="5"/>
      <c r="CL139" s="5"/>
      <c r="CN139" s="5"/>
      <c r="CP139" s="5"/>
      <c r="CR139" s="5"/>
      <c r="CT139" s="5"/>
      <c r="CV139" s="5"/>
      <c r="CX139" s="5"/>
      <c r="CZ139" s="5"/>
      <c r="DB139" s="5"/>
      <c r="DD139" s="5"/>
      <c r="DF139" s="5"/>
      <c r="DH139" s="5"/>
      <c r="DJ139" s="5"/>
      <c r="DL139" s="5"/>
      <c r="DN139" s="5"/>
      <c r="DP139" s="5"/>
      <c r="DR139" s="5"/>
      <c r="DT139" s="5"/>
      <c r="DV139" s="5"/>
      <c r="DX139" s="5"/>
      <c r="DZ139" s="5"/>
      <c r="EB139" s="5"/>
      <c r="ED139" s="5"/>
      <c r="EF139" s="5"/>
    </row>
    <row r="140" spans="1:136" x14ac:dyDescent="0.25">
      <c r="A140" s="26" t="s">
        <v>260</v>
      </c>
      <c r="B140" s="19">
        <f>B131</f>
        <v>90.552795883264537</v>
      </c>
      <c r="C140" s="206"/>
      <c r="D140" s="19">
        <f>D131</f>
        <v>89.900729825812135</v>
      </c>
      <c r="E140" s="26"/>
      <c r="F140" s="19">
        <f>F131</f>
        <v>87.596206264044412</v>
      </c>
      <c r="G140" s="26"/>
      <c r="H140" s="19">
        <f>H131</f>
        <v>85.441014942254355</v>
      </c>
      <c r="I140" s="26"/>
      <c r="J140" s="19">
        <f>J131</f>
        <v>86.546481362277476</v>
      </c>
      <c r="K140" s="11"/>
      <c r="L140" s="225">
        <f>L131</f>
        <v>82.274034251602657</v>
      </c>
      <c r="M140" s="11"/>
      <c r="N140" s="19">
        <f>N131</f>
        <v>80.018693432243964</v>
      </c>
      <c r="O140" s="26"/>
      <c r="P140" s="19">
        <f>P131</f>
        <v>77.280154087399993</v>
      </c>
      <c r="Q140" s="26"/>
      <c r="R140" s="19">
        <f>R131</f>
        <v>79.242819961742839</v>
      </c>
      <c r="S140" s="226"/>
      <c r="T140" s="19">
        <f>T131</f>
        <v>77.242885017225873</v>
      </c>
      <c r="U140" s="26"/>
      <c r="V140" s="19">
        <f>V131</f>
        <v>75.070989228227248</v>
      </c>
      <c r="W140" s="26"/>
      <c r="X140" s="19">
        <f>X131</f>
        <v>72.721848835772832</v>
      </c>
      <c r="Y140" s="26"/>
      <c r="Z140" s="19">
        <f>Z131</f>
        <v>72.91080203815757</v>
      </c>
      <c r="AA140" s="26"/>
      <c r="AB140" s="225">
        <f>AB131</f>
        <v>71.53711708543787</v>
      </c>
      <c r="AC140" s="26"/>
      <c r="AD140" s="19">
        <f>AD131</f>
        <v>69.356177758930457</v>
      </c>
      <c r="AE140" s="26"/>
      <c r="AF140" s="19">
        <f>AF131</f>
        <v>67.158035642987343</v>
      </c>
      <c r="AG140" s="26"/>
      <c r="AH140" s="19">
        <f>AH131</f>
        <v>67.683007785237351</v>
      </c>
      <c r="AI140" s="226"/>
      <c r="AJ140" s="19">
        <f>AJ131</f>
        <v>66.140464100976658</v>
      </c>
      <c r="AK140" s="26"/>
      <c r="AL140" s="21"/>
      <c r="AM140" s="20"/>
      <c r="AN140" s="21"/>
      <c r="AO140" s="20"/>
      <c r="AP140" s="21"/>
      <c r="AR140" s="5"/>
      <c r="AT140" s="5"/>
      <c r="AV140" s="5"/>
      <c r="AX140" s="5"/>
      <c r="AZ140" s="5"/>
      <c r="BB140" s="5"/>
      <c r="BD140" s="5"/>
      <c r="BF140" s="5"/>
      <c r="BH140" s="5"/>
      <c r="BJ140" s="5"/>
      <c r="BL140" s="5"/>
      <c r="BN140" s="5"/>
      <c r="BP140" s="5"/>
      <c r="BR140" s="5"/>
      <c r="BT140" s="5"/>
      <c r="BV140" s="5"/>
      <c r="BX140" s="5"/>
      <c r="BZ140" s="5"/>
      <c r="CB140" s="5"/>
      <c r="CD140" s="5"/>
      <c r="CF140" s="5"/>
      <c r="CH140" s="5"/>
      <c r="CJ140" s="5"/>
      <c r="CL140" s="5"/>
      <c r="CN140" s="5"/>
      <c r="CP140" s="5"/>
      <c r="CR140" s="5"/>
      <c r="CT140" s="5"/>
      <c r="CV140" s="5"/>
      <c r="CX140" s="5"/>
      <c r="CZ140" s="5"/>
      <c r="DB140" s="5"/>
      <c r="DD140" s="5"/>
      <c r="DF140" s="5"/>
      <c r="DH140" s="5"/>
      <c r="DJ140" s="5"/>
      <c r="DL140" s="5"/>
      <c r="DN140" s="5"/>
      <c r="DP140" s="5"/>
      <c r="DR140" s="5"/>
      <c r="DT140" s="5"/>
      <c r="DV140" s="5"/>
      <c r="DX140" s="5"/>
      <c r="DZ140" s="5"/>
      <c r="EB140" s="5"/>
      <c r="ED140" s="5"/>
      <c r="EF140" s="5"/>
    </row>
    <row r="141" spans="1:136" s="28" customFormat="1" ht="15.75" thickBot="1" x14ac:dyDescent="0.3">
      <c r="A141" s="95" t="s">
        <v>194</v>
      </c>
      <c r="B141" s="57">
        <f>B139/B140</f>
        <v>0.653762254633388</v>
      </c>
      <c r="C141" s="212"/>
      <c r="D141" s="57">
        <f>D139/D140</f>
        <v>1.112338022102332</v>
      </c>
      <c r="E141" s="56"/>
      <c r="F141" s="57">
        <f>F139/F140</f>
        <v>1.1318983347421301</v>
      </c>
      <c r="G141" s="56"/>
      <c r="H141" s="57">
        <f>H139/H140</f>
        <v>1.2160436070454128</v>
      </c>
      <c r="I141" s="58"/>
      <c r="J141" s="57">
        <f>J139/J140</f>
        <v>1.1485157852220311</v>
      </c>
      <c r="K141" s="58"/>
      <c r="L141" s="227">
        <f>L139/L140</f>
        <v>1.0841816717923058</v>
      </c>
      <c r="M141" s="58"/>
      <c r="N141" s="57">
        <f>N139/N140</f>
        <v>1.2372109035225438</v>
      </c>
      <c r="O141" s="58"/>
      <c r="P141" s="57">
        <f>P139/P140</f>
        <v>1.118010193176969</v>
      </c>
      <c r="Q141" s="58"/>
      <c r="R141" s="57">
        <f>R139/R140</f>
        <v>1.0877957150138773</v>
      </c>
      <c r="S141" s="212"/>
      <c r="T141" s="57">
        <f>T139/T140</f>
        <v>1.1263173298174738</v>
      </c>
      <c r="U141" s="58"/>
      <c r="V141" s="57">
        <f>V139/V140</f>
        <v>1.1422521653378901</v>
      </c>
      <c r="W141" s="58"/>
      <c r="X141" s="57">
        <f>X139/X140</f>
        <v>0.98319832546430275</v>
      </c>
      <c r="Y141" s="58"/>
      <c r="Z141" s="57">
        <f>Z139/Z140</f>
        <v>0.88121373245044032</v>
      </c>
      <c r="AA141" s="58"/>
      <c r="AB141" s="227">
        <f>AB139/AB140</f>
        <v>0.84920950794599881</v>
      </c>
      <c r="AC141" s="56"/>
      <c r="AD141" s="57">
        <f>AD139/AD140</f>
        <v>0.65747567806428664</v>
      </c>
      <c r="AE141" s="56"/>
      <c r="AF141" s="57">
        <f>AF139/AF140</f>
        <v>0.61347833666576457</v>
      </c>
      <c r="AG141" s="56"/>
      <c r="AH141" s="57">
        <f>AH139/AH140</f>
        <v>0.59985513836540005</v>
      </c>
      <c r="AI141" s="240"/>
      <c r="AJ141" s="57">
        <f>AJ139/AJ140</f>
        <v>0.59418996425547721</v>
      </c>
      <c r="AK141" s="54"/>
      <c r="AL141" s="55"/>
      <c r="AM141" s="55"/>
      <c r="AN141" s="55"/>
      <c r="AO141" s="55"/>
      <c r="AP141" s="55"/>
      <c r="AQ141" s="55"/>
      <c r="AR141" s="55"/>
      <c r="AS141" s="55"/>
      <c r="AT141" s="55"/>
      <c r="AU141" s="55"/>
      <c r="AV141" s="55"/>
      <c r="AW141" s="55"/>
      <c r="AX141" s="55"/>
      <c r="AY141" s="55"/>
      <c r="AZ141" s="55"/>
      <c r="BA141" s="55"/>
      <c r="BB141" s="55"/>
      <c r="BC141" s="55"/>
    </row>
    <row r="142" spans="1:136" x14ac:dyDescent="0.25">
      <c r="L142" s="9"/>
      <c r="M142" s="9"/>
      <c r="AL142" s="20"/>
      <c r="AM142" s="20"/>
      <c r="AN142" s="20"/>
      <c r="AO142" s="20"/>
      <c r="AP142" s="20"/>
    </row>
    <row r="143" spans="1:136" x14ac:dyDescent="0.25">
      <c r="B143" s="20"/>
      <c r="C143" s="20"/>
      <c r="J143" s="20"/>
      <c r="K143" s="20"/>
      <c r="AL143" s="20"/>
      <c r="AM143" s="20"/>
      <c r="AN143" s="20"/>
      <c r="AO143" s="20"/>
      <c r="AP143" s="20"/>
    </row>
    <row r="144" spans="1:136" x14ac:dyDescent="0.25">
      <c r="B144" s="20"/>
      <c r="C144" s="20"/>
      <c r="J144" s="20"/>
      <c r="K144" s="20"/>
    </row>
    <row r="145" spans="2:36" x14ac:dyDescent="0.25">
      <c r="B145" s="20"/>
      <c r="C145" s="20"/>
      <c r="J145" s="20"/>
      <c r="K145" s="20"/>
    </row>
    <row r="146" spans="2:36" x14ac:dyDescent="0.25">
      <c r="B146" s="20"/>
      <c r="C146" s="20"/>
      <c r="J146" s="20"/>
      <c r="K146" s="20"/>
    </row>
    <row r="147" spans="2:36" x14ac:dyDescent="0.25">
      <c r="B147" s="20"/>
      <c r="C147" s="20"/>
      <c r="J147" s="20"/>
      <c r="K147" s="20"/>
    </row>
    <row r="148" spans="2:36" x14ac:dyDescent="0.25">
      <c r="B148" s="20"/>
      <c r="C148" s="20"/>
      <c r="J148" s="20"/>
      <c r="K148" s="20"/>
    </row>
    <row r="149" spans="2:36" x14ac:dyDescent="0.25">
      <c r="B149" s="20"/>
      <c r="C149" s="20"/>
      <c r="J149" s="20"/>
      <c r="K149" s="20"/>
    </row>
    <row r="150" spans="2:36" x14ac:dyDescent="0.25">
      <c r="B150" s="20"/>
      <c r="C150" s="20"/>
      <c r="J150" s="20"/>
      <c r="K150" s="20"/>
    </row>
    <row r="151" spans="2:36" x14ac:dyDescent="0.25">
      <c r="B151" s="20"/>
      <c r="C151" s="20"/>
      <c r="J151" s="20"/>
      <c r="K151" s="20"/>
    </row>
    <row r="152" spans="2:36" x14ac:dyDescent="0.25">
      <c r="B152" s="20"/>
      <c r="C152" s="20"/>
      <c r="J152" s="20"/>
      <c r="K152" s="20"/>
      <c r="AB152" s="73"/>
      <c r="AC152" s="73"/>
      <c r="AD152" s="73"/>
      <c r="AE152" s="73"/>
      <c r="AF152" s="73"/>
      <c r="AG152" s="73"/>
      <c r="AH152" s="73"/>
      <c r="AI152" s="73"/>
      <c r="AJ152" s="73"/>
    </row>
    <row r="153" spans="2:36" x14ac:dyDescent="0.25">
      <c r="B153" s="20"/>
      <c r="C153" s="20"/>
      <c r="J153" s="20"/>
      <c r="K153" s="20"/>
      <c r="AB153" s="73"/>
      <c r="AC153" s="73"/>
      <c r="AD153" s="73"/>
      <c r="AE153" s="73"/>
      <c r="AF153" s="73"/>
      <c r="AG153" s="73"/>
      <c r="AH153" s="73"/>
      <c r="AI153" s="73"/>
      <c r="AJ153" s="73"/>
    </row>
    <row r="154" spans="2:36" x14ac:dyDescent="0.25">
      <c r="B154" s="20"/>
      <c r="C154" s="20"/>
      <c r="J154" s="20"/>
      <c r="K154" s="20"/>
    </row>
    <row r="155" spans="2:36" x14ac:dyDescent="0.25">
      <c r="B155" s="20"/>
      <c r="C155" s="20"/>
      <c r="J155" s="20"/>
      <c r="K155" s="20"/>
    </row>
    <row r="156" spans="2:36" x14ac:dyDescent="0.25">
      <c r="B156" s="20"/>
      <c r="C156" s="20"/>
      <c r="J156" s="20"/>
      <c r="K156" s="20"/>
    </row>
    <row r="157" spans="2:36" x14ac:dyDescent="0.25">
      <c r="B157" s="20"/>
      <c r="C157" s="20"/>
      <c r="J157" s="20"/>
      <c r="K157" s="20"/>
    </row>
    <row r="158" spans="2:36" x14ac:dyDescent="0.25">
      <c r="B158" s="20"/>
      <c r="C158" s="20"/>
      <c r="J158" s="20"/>
      <c r="K158" s="20"/>
    </row>
    <row r="159" spans="2:36" x14ac:dyDescent="0.25">
      <c r="B159" s="20"/>
      <c r="C159" s="20"/>
      <c r="I159" s="16"/>
      <c r="J159" s="20"/>
      <c r="K159" s="20"/>
      <c r="O159" s="16"/>
      <c r="Q159" s="16"/>
      <c r="S159" s="16"/>
      <c r="U159" s="16"/>
      <c r="V159" s="16"/>
    </row>
    <row r="160" spans="2:36" x14ac:dyDescent="0.25">
      <c r="B160" s="20"/>
      <c r="C160" s="20"/>
      <c r="J160" s="20"/>
      <c r="K160" s="20"/>
    </row>
    <row r="161" spans="2:11" x14ac:dyDescent="0.25">
      <c r="B161" s="20"/>
      <c r="C161" s="20"/>
      <c r="J161" s="20"/>
      <c r="K161" s="20"/>
    </row>
    <row r="162" spans="2:11" x14ac:dyDescent="0.25">
      <c r="B162" s="20"/>
      <c r="C162" s="20"/>
      <c r="J162" s="20"/>
      <c r="K162" s="20"/>
    </row>
    <row r="163" spans="2:11" x14ac:dyDescent="0.25">
      <c r="B163" s="20"/>
      <c r="C163" s="20"/>
      <c r="J163" s="20"/>
      <c r="K163" s="20"/>
    </row>
    <row r="164" spans="2:11" x14ac:dyDescent="0.25">
      <c r="B164" s="20"/>
      <c r="C164" s="20"/>
      <c r="J164" s="20"/>
      <c r="K164" s="20"/>
    </row>
    <row r="165" spans="2:11" x14ac:dyDescent="0.25">
      <c r="B165" s="20"/>
      <c r="C165" s="20"/>
      <c r="J165" s="20"/>
      <c r="K165" s="20"/>
    </row>
    <row r="166" spans="2:11" x14ac:dyDescent="0.25">
      <c r="B166" s="20"/>
      <c r="C166" s="20"/>
      <c r="J166" s="20"/>
      <c r="K166" s="20"/>
    </row>
    <row r="167" spans="2:11" x14ac:dyDescent="0.25">
      <c r="B167" s="20"/>
      <c r="C167" s="20"/>
      <c r="J167" s="20"/>
      <c r="K167" s="20"/>
    </row>
    <row r="168" spans="2:11" x14ac:dyDescent="0.25">
      <c r="B168" s="20"/>
      <c r="C168" s="20"/>
      <c r="J168" s="20"/>
      <c r="K168" s="20"/>
    </row>
    <row r="169" spans="2:11" x14ac:dyDescent="0.25">
      <c r="B169" s="20"/>
      <c r="C169" s="20"/>
      <c r="J169" s="20"/>
      <c r="K169" s="20"/>
    </row>
    <row r="170" spans="2:11" x14ac:dyDescent="0.25">
      <c r="B170" s="20"/>
      <c r="C170" s="20"/>
      <c r="J170" s="20"/>
      <c r="K170" s="20"/>
    </row>
    <row r="171" spans="2:11" x14ac:dyDescent="0.25">
      <c r="B171" s="20"/>
      <c r="C171" s="20"/>
      <c r="J171" s="20"/>
      <c r="K171" s="20"/>
    </row>
    <row r="172" spans="2:11" x14ac:dyDescent="0.25">
      <c r="B172" s="20"/>
      <c r="C172" s="20"/>
      <c r="J172" s="20"/>
      <c r="K172" s="20"/>
    </row>
    <row r="173" spans="2:11" x14ac:dyDescent="0.25">
      <c r="B173" s="20"/>
      <c r="C173" s="20"/>
      <c r="J173" s="20"/>
      <c r="K173" s="20"/>
    </row>
    <row r="174" spans="2:11" x14ac:dyDescent="0.25">
      <c r="B174" s="20"/>
      <c r="C174" s="20"/>
      <c r="J174" s="20"/>
      <c r="K174" s="20"/>
    </row>
    <row r="175" spans="2:11" x14ac:dyDescent="0.25">
      <c r="B175" s="20"/>
      <c r="C175" s="20"/>
      <c r="J175" s="20"/>
      <c r="K175" s="20"/>
    </row>
    <row r="176" spans="2:11" x14ac:dyDescent="0.25">
      <c r="B176" s="20"/>
      <c r="C176" s="20"/>
      <c r="J176" s="20"/>
      <c r="K176" s="20"/>
    </row>
    <row r="177" spans="2:24" x14ac:dyDescent="0.25">
      <c r="B177" s="20"/>
      <c r="C177" s="20"/>
      <c r="J177" s="20"/>
      <c r="K177" s="20"/>
    </row>
    <row r="178" spans="2:24" x14ac:dyDescent="0.25">
      <c r="B178" s="20"/>
      <c r="C178" s="20"/>
      <c r="J178" s="20"/>
      <c r="K178" s="20"/>
    </row>
    <row r="179" spans="2:24" x14ac:dyDescent="0.25">
      <c r="B179" s="20"/>
      <c r="C179" s="20"/>
      <c r="J179" s="20"/>
      <c r="K179" s="20"/>
    </row>
    <row r="180" spans="2:24" x14ac:dyDescent="0.25">
      <c r="B180" s="20"/>
      <c r="C180" s="20"/>
      <c r="J180" s="20"/>
      <c r="K180" s="20"/>
    </row>
    <row r="181" spans="2:24" x14ac:dyDescent="0.25">
      <c r="B181" s="20"/>
      <c r="C181" s="20"/>
      <c r="J181" s="20"/>
      <c r="K181" s="20"/>
    </row>
    <row r="182" spans="2:24" x14ac:dyDescent="0.25">
      <c r="B182" s="20"/>
      <c r="C182" s="20"/>
      <c r="J182" s="20"/>
      <c r="K182" s="20"/>
    </row>
    <row r="183" spans="2:24" x14ac:dyDescent="0.25">
      <c r="B183" s="20"/>
      <c r="C183" s="20"/>
      <c r="J183" s="20"/>
      <c r="K183" s="20"/>
    </row>
    <row r="184" spans="2:24" x14ac:dyDescent="0.25">
      <c r="B184" s="20"/>
      <c r="C184" s="20"/>
      <c r="J184" s="20"/>
      <c r="K184" s="20"/>
    </row>
    <row r="185" spans="2:24" x14ac:dyDescent="0.25">
      <c r="B185" s="20"/>
      <c r="C185" s="20"/>
      <c r="J185" s="20"/>
      <c r="K185" s="20"/>
    </row>
    <row r="186" spans="2:24" x14ac:dyDescent="0.25">
      <c r="B186" s="20"/>
      <c r="C186" s="20"/>
      <c r="J186" s="20"/>
      <c r="K186" s="20"/>
    </row>
    <row r="187" spans="2:24" x14ac:dyDescent="0.25">
      <c r="B187" s="20"/>
      <c r="C187" s="20"/>
      <c r="J187" s="20"/>
      <c r="K187" s="20"/>
      <c r="X187" s="10"/>
    </row>
    <row r="188" spans="2:24" x14ac:dyDescent="0.25">
      <c r="B188" s="20"/>
      <c r="C188" s="20"/>
      <c r="J188" s="20"/>
      <c r="K188" s="20"/>
      <c r="X188" s="10"/>
    </row>
    <row r="189" spans="2:24" x14ac:dyDescent="0.25">
      <c r="B189" s="20"/>
      <c r="C189" s="20"/>
      <c r="J189" s="20"/>
      <c r="K189" s="20"/>
      <c r="X189" s="10"/>
    </row>
    <row r="190" spans="2:24" x14ac:dyDescent="0.25">
      <c r="B190" s="20"/>
      <c r="C190" s="20"/>
      <c r="J190" s="20"/>
      <c r="K190" s="20"/>
      <c r="X190" s="10"/>
    </row>
    <row r="191" spans="2:24" x14ac:dyDescent="0.25">
      <c r="B191" s="20"/>
      <c r="C191" s="20"/>
      <c r="J191" s="20"/>
      <c r="K191" s="20"/>
      <c r="X191" s="10"/>
    </row>
    <row r="192" spans="2:24" x14ac:dyDescent="0.25">
      <c r="X192" s="31"/>
    </row>
    <row r="193" spans="24:24" x14ac:dyDescent="0.25">
      <c r="X193" s="10"/>
    </row>
    <row r="194" spans="24:24" x14ac:dyDescent="0.25">
      <c r="X194" s="10"/>
    </row>
    <row r="195" spans="24:24" x14ac:dyDescent="0.25">
      <c r="X195" s="34"/>
    </row>
  </sheetData>
  <pageMargins left="0.31496062992125984" right="0.31496062992125984" top="0.15748031496062992" bottom="0.15748031496062992" header="0.31496062992125984" footer="0.31496062992125984"/>
  <pageSetup paperSize="9" scale="49" fitToWidth="2" fitToHeight="2" orientation="landscape" r:id="rId1"/>
  <headerFooter>
    <oddHeader>&amp;R&amp;"Calibri"&amp;12&amp;KFF9100F O R T R O L I G&amp;1#</oddHeader>
  </headerFooter>
  <rowBreaks count="1" manualBreakCount="1">
    <brk id="74" max="36" man="1"/>
  </rowBreaks>
  <colBreaks count="2" manualBreakCount="2">
    <brk id="11" max="140" man="1"/>
    <brk id="27" max="140" man="1"/>
  </colBreaks>
  <ignoredErrors>
    <ignoredError sqref="Z11:AI11 P13:Q13 V13:AE13 AF13:AJ13 T11:Y11 N11:R11 S13:U13 O133 M132:W132 M133:N133 P133:S133 X133:AK133 P136:R136 T136:AM136 Z86:AE86 AF86:AK86 AD88:AF88 P86:X86 N88:X88 N91:P91 V91:X91 Z91:AF91 AH91 N13 V26 V32 N86 N50 V44 V50 L11 L13 T133:W133 B30:B31 H13 D13:G13 J42 J36 J30 F27:M29 F31:M31 F30:I30 K30:M30 J37:M37 K36:M36 J43:M43 K42:M42 J33:M35 J32:L32 J39:M41 J38:K38 F51:M52 J44:K44 J45:M50 D94:L96 E86:L93 N136 F133:H133 F136:H137 D133:E133 C133" formula="1"/>
    <ignoredError sqref="B98:B105 B131:B132 C134:C137 D26:E26 B19:F19 C33:E33 B78:D84 B86:C93 B140:B141 D32:E32 C36:E36 D34:E35 C39:E39 D37:E37 D38:E38 C42:E42 D40:E41 C45:E45 D43:E43 D44:E44 C48:E48 D46:E47 D50:E50 D49:E49 B85 D85 B137 B108:B114 B134" evalError="1"/>
    <ignoredError sqref="N44 N38 N32 N26 B33:B37 F32:I50 F26:M26 L44:M44 L38:M38 M32 D86:D93 B39:B43 B45:B49" evalError="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8</vt:i4>
      </vt:variant>
    </vt:vector>
  </HeadingPairs>
  <TitlesOfParts>
    <vt:vector size="12" baseType="lpstr">
      <vt:lpstr>APM definisjoner</vt:lpstr>
      <vt:lpstr>APM utregning</vt:lpstr>
      <vt:lpstr>APM definitions</vt:lpstr>
      <vt:lpstr>APM calculations</vt:lpstr>
      <vt:lpstr>'APM calculations'!Utskriftsområde</vt:lpstr>
      <vt:lpstr>'APM definisjoner'!Utskriftsområde</vt:lpstr>
      <vt:lpstr>'APM definitions'!Utskriftsområde</vt:lpstr>
      <vt:lpstr>'APM utregning'!Utskriftsområde</vt:lpstr>
      <vt:lpstr>'APM calculations'!Utskriftstitler</vt:lpstr>
      <vt:lpstr>'APM definisjoner'!Utskriftstitler</vt:lpstr>
      <vt:lpstr>'APM definitions'!Utskriftstitler</vt:lpstr>
      <vt:lpstr>'APM utregning'!Utskriftstitler</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Thor Christian Haugland</cp:lastModifiedBy>
  <cp:lastPrinted>2020-05-06T06:00:07Z</cp:lastPrinted>
  <dcterms:created xsi:type="dcterms:W3CDTF">2017-08-15T12:23:16Z</dcterms:created>
  <dcterms:modified xsi:type="dcterms:W3CDTF">2020-05-06T14:19:04Z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5809a7-3794-4347-8703-acc6c58e2a7b_Enabled">
    <vt:lpwstr>True</vt:lpwstr>
  </property>
  <property fmtid="{D5CDD505-2E9C-101B-9397-08002B2CF9AE}" pid="3" name="MSIP_Label_6b5809a7-3794-4347-8703-acc6c58e2a7b_SiteId">
    <vt:lpwstr>aa041025-ad66-491f-b117-929458960abd</vt:lpwstr>
  </property>
  <property fmtid="{D5CDD505-2E9C-101B-9397-08002B2CF9AE}" pid="4" name="MSIP_Label_6b5809a7-3794-4347-8703-acc6c58e2a7b_Owner">
    <vt:lpwstr>linda.hapnes@sr-bank.no</vt:lpwstr>
  </property>
  <property fmtid="{D5CDD505-2E9C-101B-9397-08002B2CF9AE}" pid="5" name="MSIP_Label_6b5809a7-3794-4347-8703-acc6c58e2a7b_SetDate">
    <vt:lpwstr>2020-01-23T12:11:17.5106148Z</vt:lpwstr>
  </property>
  <property fmtid="{D5CDD505-2E9C-101B-9397-08002B2CF9AE}" pid="6" name="MSIP_Label_6b5809a7-3794-4347-8703-acc6c58e2a7b_Name">
    <vt:lpwstr>Fortrolig</vt:lpwstr>
  </property>
  <property fmtid="{D5CDD505-2E9C-101B-9397-08002B2CF9AE}" pid="7" name="MSIP_Label_6b5809a7-3794-4347-8703-acc6c58e2a7b_Application">
    <vt:lpwstr>Microsoft Azure Information Protection</vt:lpwstr>
  </property>
  <property fmtid="{D5CDD505-2E9C-101B-9397-08002B2CF9AE}" pid="8" name="MSIP_Label_6b5809a7-3794-4347-8703-acc6c58e2a7b_ActionId">
    <vt:lpwstr>21c6a640-dc9b-4d06-9b5a-4cad2fc4d699</vt:lpwstr>
  </property>
  <property fmtid="{D5CDD505-2E9C-101B-9397-08002B2CF9AE}" pid="9" name="MSIP_Label_6b5809a7-3794-4347-8703-acc6c58e2a7b_Extended_MSFT_Method">
    <vt:lpwstr>Manual</vt:lpwstr>
  </property>
  <property fmtid="{D5CDD505-2E9C-101B-9397-08002B2CF9AE}" pid="10" name="Sensitivity">
    <vt:lpwstr>Fortrolig</vt:lpwstr>
  </property>
</Properties>
</file>