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Risikostyring\Pilar 3\2021\"/>
    </mc:Choice>
  </mc:AlternateContent>
  <xr:revisionPtr revIDLastSave="0" documentId="13_ncr:1_{3FD3711A-D49A-45D3-BEA5-BEA5F183C6FF}" xr6:coauthVersionLast="47" xr6:coauthVersionMax="47" xr10:uidLastSave="{00000000-0000-0000-0000-000000000000}"/>
  <bookViews>
    <workbookView xWindow="690" yWindow="1470" windowWidth="21600" windowHeight="11385" tabRatio="936" xr2:uid="{00000000-000D-0000-FFFF-FFFF00000000}"/>
  </bookViews>
  <sheets>
    <sheet name="Innholdsfortegnelse" sheetId="27" r:id="rId1"/>
    <sheet name="1" sheetId="32" r:id="rId2"/>
    <sheet name="2" sheetId="36" r:id="rId3"/>
    <sheet name="3" sheetId="31" r:id="rId4"/>
    <sheet name="4" sheetId="4" r:id="rId5"/>
    <sheet name="5" sheetId="14" r:id="rId6"/>
    <sheet name="6" sheetId="6" r:id="rId7"/>
    <sheet name="7" sheetId="28" r:id="rId8"/>
    <sheet name="8" sheetId="20" r:id="rId9"/>
    <sheet name="9" sheetId="21" r:id="rId10"/>
    <sheet name="10" sheetId="19" r:id="rId11"/>
    <sheet name="11" sheetId="18" r:id="rId12"/>
    <sheet name="12" sheetId="17" r:id="rId13"/>
    <sheet name="13" sheetId="9" r:id="rId14"/>
    <sheet name="14" sheetId="16" r:id="rId15"/>
    <sheet name="15" sheetId="15" r:id="rId16"/>
    <sheet name="16" sheetId="13" r:id="rId17"/>
    <sheet name="17" sheetId="29" r:id="rId18"/>
    <sheet name="18" sheetId="42" r:id="rId19"/>
    <sheet name="19" sheetId="30" r:id="rId20"/>
    <sheet name="20" sheetId="43" r:id="rId21"/>
    <sheet name="21" sheetId="8" r:id="rId22"/>
    <sheet name="22" sheetId="10" r:id="rId23"/>
    <sheet name="23" sheetId="5" r:id="rId24"/>
    <sheet name="24" sheetId="26" r:id="rId25"/>
    <sheet name="25" sheetId="25" r:id="rId26"/>
    <sheet name="26" sheetId="23" r:id="rId27"/>
    <sheet name="27" sheetId="11" r:id="rId28"/>
    <sheet name="28" sheetId="37" r:id="rId29"/>
    <sheet name="29" sheetId="38" r:id="rId30"/>
    <sheet name="30" sheetId="39" r:id="rId31"/>
    <sheet name="31" sheetId="41" r:id="rId32"/>
    <sheet name="32" sheetId="45" r:id="rId33"/>
    <sheet name="33" sheetId="47" r:id="rId34"/>
  </sheets>
  <definedNames>
    <definedName name="_Toc288045747" localSheetId="1">'1'!#REF!</definedName>
    <definedName name="_Toc288045747" localSheetId="2">'2'!#REF!</definedName>
    <definedName name="_Toc288045747" localSheetId="3">'3'!#REF!</definedName>
    <definedName name="_Toc288045748" localSheetId="4">'4'!#REF!</definedName>
    <definedName name="_xlnm.Print_Area" localSheetId="1">'1'!$A$1:$F$55</definedName>
    <definedName name="_xlnm.Print_Area" localSheetId="10">'10'!$A$1:$G$39</definedName>
    <definedName name="_xlnm.Print_Area" localSheetId="11">'11'!$A$1:$F$21</definedName>
    <definedName name="_xlnm.Print_Area" localSheetId="12">'12'!$A$1:$E$41</definedName>
    <definedName name="_xlnm.Print_Area" localSheetId="13">'13'!$A$1:$D$5</definedName>
    <definedName name="_xlnm.Print_Area" localSheetId="14">'14'!$A$1:$D$23</definedName>
    <definedName name="_xlnm.Print_Area" localSheetId="15">'15'!$A$1:$E$35</definedName>
    <definedName name="_xlnm.Print_Area" localSheetId="16">'16'!$A$1:$G$159</definedName>
    <definedName name="_xlnm.Print_Area" localSheetId="17">'17'!$A$1:$D$2</definedName>
    <definedName name="_xlnm.Print_Area" localSheetId="18">'18'!$A$1:$D$3</definedName>
    <definedName name="_xlnm.Print_Area" localSheetId="19">'19'!$A$1:$E$3</definedName>
    <definedName name="_xlnm.Print_Area" localSheetId="2">'2'!$A$1:$G$26</definedName>
    <definedName name="_xlnm.Print_Area" localSheetId="21">'21'!$A$1:$I$21</definedName>
    <definedName name="_xlnm.Print_Area" localSheetId="22">'22'!$A$1:$I$15</definedName>
    <definedName name="_xlnm.Print_Area" localSheetId="23">'23'!$A$1:$E$23</definedName>
    <definedName name="_xlnm.Print_Area" localSheetId="24">'24'!$A$1:$F$18</definedName>
    <definedName name="_xlnm.Print_Area" localSheetId="25">'25'!$A$1:$E$10</definedName>
    <definedName name="_xlnm.Print_Area" localSheetId="26">'26'!$A$1:$E$10</definedName>
    <definedName name="_xlnm.Print_Area" localSheetId="27">'27'!$A$1:$E$44</definedName>
    <definedName name="_xlnm.Print_Area" localSheetId="28">'28'!$A$1:$K$46</definedName>
    <definedName name="_xlnm.Print_Area" localSheetId="3">'3'!$A$1:$H$16</definedName>
    <definedName name="_xlnm.Print_Area" localSheetId="4">'4'!$A$1:$E$62</definedName>
    <definedName name="_xlnm.Print_Area" localSheetId="5">'5'!$A$1:$F$28</definedName>
    <definedName name="_xlnm.Print_Area" localSheetId="7">'7'!$A$1:$I$21</definedName>
    <definedName name="_xlnm.Print_Area" localSheetId="8">'8'!$A$1:$G$21</definedName>
    <definedName name="_xlnm.Print_Area" localSheetId="9">'9'!$A$1:$C$30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7" i="38" l="1"/>
  <c r="C33" i="38"/>
  <c r="C20" i="38"/>
  <c r="C15" i="38"/>
  <c r="C39" i="41"/>
  <c r="C38" i="41"/>
  <c r="F11" i="18" l="1"/>
  <c r="F10" i="18"/>
  <c r="F7" i="18"/>
  <c r="C19" i="5"/>
  <c r="E4" i="10"/>
  <c r="F20" i="18" l="1"/>
  <c r="F19" i="18"/>
  <c r="C20" i="18"/>
  <c r="C5" i="18"/>
  <c r="D16" i="19" l="1"/>
  <c r="B14" i="21"/>
  <c r="E34" i="15" l="1"/>
  <c r="D34" i="15"/>
  <c r="C34" i="15"/>
  <c r="B34" i="15"/>
  <c r="B16" i="15"/>
  <c r="C16" i="15"/>
  <c r="D16" i="15"/>
  <c r="B11" i="15"/>
  <c r="C11" i="15"/>
  <c r="D11" i="15"/>
  <c r="E11" i="15"/>
  <c r="E8" i="15"/>
  <c r="E26" i="15"/>
  <c r="C6" i="21" l="1"/>
  <c r="C5" i="21"/>
  <c r="E17" i="18" l="1"/>
  <c r="D17" i="18"/>
  <c r="C17" i="18"/>
  <c r="B17" i="18"/>
  <c r="F15" i="18"/>
  <c r="F14" i="18"/>
  <c r="F17" i="18" s="1"/>
  <c r="C14" i="18"/>
  <c r="B20" i="21"/>
  <c r="B23" i="21" s="1"/>
  <c r="B27" i="21" s="1"/>
  <c r="C20" i="21"/>
  <c r="C23" i="21" s="1"/>
  <c r="C27" i="21" s="1"/>
  <c r="D36" i="19"/>
  <c r="E35" i="19"/>
  <c r="D34" i="19"/>
  <c r="C34" i="19"/>
  <c r="C36" i="19" s="1"/>
  <c r="E33" i="19"/>
  <c r="E32" i="19"/>
  <c r="E31" i="19"/>
  <c r="E30" i="19"/>
  <c r="E29" i="19"/>
  <c r="E28" i="19"/>
  <c r="E27" i="19"/>
  <c r="E26" i="19"/>
  <c r="E25" i="19"/>
  <c r="E24" i="19"/>
  <c r="E23" i="19"/>
  <c r="E34" i="19" s="1"/>
  <c r="E36" i="19" s="1"/>
  <c r="C10" i="31" l="1"/>
  <c r="C63" i="38" l="1"/>
  <c r="C58" i="38"/>
  <c r="C81" i="38" l="1"/>
  <c r="C53" i="38"/>
  <c r="K10" i="45"/>
  <c r="K9" i="45"/>
  <c r="H11" i="45"/>
  <c r="C11" i="45"/>
  <c r="B11" i="45"/>
  <c r="K11" i="45" l="1"/>
  <c r="C20" i="45"/>
  <c r="C7" i="10" l="1"/>
  <c r="C9" i="10"/>
  <c r="D13" i="8"/>
  <c r="D12" i="8"/>
  <c r="D11" i="8"/>
  <c r="D9" i="8"/>
  <c r="D7" i="8"/>
  <c r="D8" i="8"/>
  <c r="C13" i="8"/>
  <c r="C8" i="8"/>
  <c r="C9" i="6"/>
  <c r="D13" i="14" l="1"/>
  <c r="C13" i="14"/>
  <c r="D9" i="14"/>
  <c r="C9" i="14"/>
  <c r="C20" i="14"/>
  <c r="E19" i="14"/>
  <c r="C19" i="14"/>
  <c r="C17" i="14" l="1"/>
  <c r="E20" i="14"/>
  <c r="B45" i="4"/>
  <c r="B49" i="4" s="1"/>
  <c r="D19" i="20" l="1"/>
  <c r="C19" i="20"/>
  <c r="B19" i="20"/>
  <c r="E18" i="20"/>
  <c r="E17" i="20"/>
  <c r="E15" i="20"/>
  <c r="E16" i="20"/>
  <c r="E14" i="20"/>
  <c r="C34" i="11"/>
  <c r="C24" i="11"/>
  <c r="C11" i="11"/>
  <c r="C7" i="25"/>
  <c r="F13" i="26"/>
  <c r="D13" i="26"/>
  <c r="C13" i="26"/>
  <c r="B13" i="26"/>
  <c r="E12" i="26"/>
  <c r="E11" i="26"/>
  <c r="E13" i="26" s="1"/>
  <c r="D18" i="5"/>
  <c r="D13" i="5"/>
  <c r="E7" i="23"/>
  <c r="H5" i="10"/>
  <c r="F5" i="10"/>
  <c r="F4" i="10"/>
  <c r="G4" i="10"/>
  <c r="H4" i="10"/>
  <c r="F6" i="10"/>
  <c r="H6" i="10"/>
  <c r="F7" i="10"/>
  <c r="H7" i="10"/>
  <c r="F8" i="10"/>
  <c r="H8" i="10"/>
  <c r="F9" i="10"/>
  <c r="H9" i="10"/>
  <c r="F10" i="10"/>
  <c r="H10" i="10"/>
  <c r="E11" i="10"/>
  <c r="F11" i="10" s="1"/>
  <c r="G11" i="10"/>
  <c r="I11" i="10"/>
  <c r="H11" i="10" s="1"/>
  <c r="F13" i="8"/>
  <c r="G13" i="8" s="1"/>
  <c r="G11" i="8"/>
  <c r="G12" i="8"/>
  <c r="G9" i="8"/>
  <c r="G8" i="8"/>
  <c r="F8" i="8"/>
  <c r="F14" i="8" s="1"/>
  <c r="G7" i="8"/>
  <c r="D17" i="17"/>
  <c r="D19" i="17" s="1"/>
  <c r="C17" i="17"/>
  <c r="C19" i="17" s="1"/>
  <c r="B17" i="17"/>
  <c r="B19" i="17" s="1"/>
  <c r="G11" i="28"/>
  <c r="E19" i="20" l="1"/>
  <c r="D19" i="5"/>
  <c r="C17" i="32"/>
  <c r="E39" i="39" l="1"/>
  <c r="E32" i="39"/>
  <c r="E17" i="39"/>
  <c r="E41" i="39" l="1"/>
  <c r="B36" i="41"/>
  <c r="B32" i="41"/>
  <c r="B33" i="41" s="1"/>
  <c r="B31" i="41"/>
  <c r="C16" i="38" l="1"/>
  <c r="E8" i="18" l="1"/>
  <c r="D8" i="18"/>
  <c r="B8" i="18"/>
  <c r="F6" i="18"/>
  <c r="C8" i="18"/>
  <c r="F5" i="18" l="1"/>
  <c r="F8" i="18" s="1"/>
  <c r="G7" i="39" l="1"/>
  <c r="C32" i="39"/>
  <c r="D39" i="39" l="1"/>
  <c r="B20" i="4" l="1"/>
  <c r="G21" i="39" l="1"/>
  <c r="G22" i="39"/>
  <c r="G23" i="39"/>
  <c r="G24" i="39"/>
  <c r="G25" i="39"/>
  <c r="G26" i="39"/>
  <c r="G27" i="39"/>
  <c r="G28" i="39"/>
  <c r="G29" i="39"/>
  <c r="G30" i="39"/>
  <c r="G20" i="39"/>
  <c r="G32" i="39" l="1"/>
  <c r="D38" i="17"/>
  <c r="D40" i="17" s="1"/>
  <c r="C38" i="17"/>
  <c r="C40" i="17" s="1"/>
  <c r="B38" i="17"/>
  <c r="B40" i="17" s="1"/>
  <c r="F39" i="39" l="1"/>
  <c r="G38" i="39"/>
  <c r="G35" i="39"/>
  <c r="C4" i="10" l="1"/>
  <c r="D5" i="10"/>
  <c r="D6" i="10"/>
  <c r="D7" i="10"/>
  <c r="D8" i="10"/>
  <c r="D9" i="10"/>
  <c r="D10" i="10"/>
  <c r="B22" i="16"/>
  <c r="C22" i="16"/>
  <c r="D22" i="16"/>
  <c r="E15" i="15"/>
  <c r="E14" i="15"/>
  <c r="E10" i="15"/>
  <c r="E9" i="15"/>
  <c r="E7" i="15"/>
  <c r="C54" i="38"/>
  <c r="B38" i="41"/>
  <c r="C25" i="14"/>
  <c r="E16" i="15" l="1"/>
  <c r="C82" i="38"/>
  <c r="C119" i="38"/>
  <c r="C11" i="10"/>
  <c r="D4" i="10"/>
  <c r="G8" i="39"/>
  <c r="C120" i="38" l="1"/>
  <c r="B39" i="41"/>
  <c r="E14" i="14" l="1"/>
  <c r="B32" i="39" l="1"/>
  <c r="B51" i="4" l="1"/>
  <c r="B54" i="4"/>
  <c r="C12" i="16" l="1"/>
  <c r="D12" i="16"/>
  <c r="B12" i="16"/>
  <c r="E17" i="19"/>
  <c r="I31" i="9" l="1"/>
  <c r="H31" i="9"/>
  <c r="G31" i="9"/>
  <c r="D31" i="9"/>
  <c r="C31" i="9"/>
  <c r="B31" i="9"/>
  <c r="A31" i="9"/>
  <c r="J30" i="9"/>
  <c r="E30" i="9"/>
  <c r="J29" i="9"/>
  <c r="E29" i="9"/>
  <c r="J28" i="9"/>
  <c r="E28" i="9"/>
  <c r="J27" i="9"/>
  <c r="E27" i="9"/>
  <c r="J26" i="9"/>
  <c r="E26" i="9"/>
  <c r="J25" i="9"/>
  <c r="E25" i="9"/>
  <c r="A24" i="9"/>
  <c r="J23" i="9"/>
  <c r="E23" i="9"/>
  <c r="A23" i="9"/>
  <c r="I17" i="9"/>
  <c r="H17" i="9"/>
  <c r="G17" i="9"/>
  <c r="D17" i="9"/>
  <c r="C17" i="9"/>
  <c r="B17" i="9"/>
  <c r="J16" i="9"/>
  <c r="E16" i="9"/>
  <c r="J15" i="9"/>
  <c r="E15" i="9"/>
  <c r="J14" i="9"/>
  <c r="E14" i="9"/>
  <c r="J13" i="9"/>
  <c r="E13" i="9"/>
  <c r="J12" i="9"/>
  <c r="E12" i="9"/>
  <c r="J11" i="9"/>
  <c r="E11" i="9"/>
  <c r="J9" i="9"/>
  <c r="E9" i="9"/>
  <c r="D18" i="19"/>
  <c r="C16" i="19"/>
  <c r="C18" i="19" s="1"/>
  <c r="C13" i="21"/>
  <c r="C12" i="21"/>
  <c r="C9" i="21"/>
  <c r="C8" i="21"/>
  <c r="B7" i="21"/>
  <c r="B10" i="21" s="1"/>
  <c r="J31" i="9" l="1"/>
  <c r="E17" i="9"/>
  <c r="C7" i="21"/>
  <c r="C10" i="21" s="1"/>
  <c r="C14" i="21" s="1"/>
  <c r="E31" i="9"/>
  <c r="J17" i="9"/>
  <c r="C10" i="20" l="1"/>
  <c r="D10" i="20"/>
  <c r="B10" i="20" l="1"/>
  <c r="G36" i="39" l="1"/>
  <c r="G6" i="39"/>
  <c r="G13" i="39"/>
  <c r="G12" i="39"/>
  <c r="G11" i="39"/>
  <c r="G9" i="39"/>
  <c r="B17" i="39"/>
  <c r="D17" i="39" l="1"/>
  <c r="G10" i="39"/>
  <c r="G16" i="39"/>
  <c r="G14" i="39"/>
  <c r="G37" i="39"/>
  <c r="G15" i="39"/>
  <c r="C17" i="39"/>
  <c r="B11" i="11"/>
  <c r="B24" i="11"/>
  <c r="C13" i="5" l="1"/>
  <c r="J11" i="45" l="1"/>
  <c r="I11" i="45"/>
  <c r="G11" i="45"/>
  <c r="F11" i="45"/>
  <c r="E11" i="45"/>
  <c r="D11" i="45"/>
  <c r="C39" i="39"/>
  <c r="B39" i="39"/>
  <c r="F32" i="39"/>
  <c r="D32" i="39"/>
  <c r="D41" i="39" s="1"/>
  <c r="C109" i="38"/>
  <c r="C91" i="38"/>
  <c r="E25" i="14"/>
  <c r="E27" i="14" s="1"/>
  <c r="D14" i="14"/>
  <c r="C14" i="14"/>
  <c r="B55" i="4"/>
  <c r="B39" i="4"/>
  <c r="B31" i="4"/>
  <c r="B34" i="4" s="1"/>
  <c r="B41" i="4" l="1"/>
  <c r="C110" i="38"/>
  <c r="C111" i="38" s="1"/>
  <c r="C121" i="38" s="1"/>
  <c r="B59" i="4"/>
  <c r="C41" i="39"/>
  <c r="B41" i="39"/>
  <c r="G17" i="39"/>
  <c r="F17" i="39"/>
  <c r="B60" i="4"/>
  <c r="B53" i="4"/>
  <c r="B61" i="4" l="1"/>
  <c r="B56" i="4"/>
  <c r="B57" i="4" s="1"/>
  <c r="D7" i="47" l="1"/>
  <c r="C7" i="47"/>
  <c r="B7" i="47"/>
  <c r="E33" i="15" l="1"/>
  <c r="E32" i="15"/>
  <c r="D29" i="15"/>
  <c r="C29" i="15"/>
  <c r="B29" i="15"/>
  <c r="E28" i="15"/>
  <c r="E27" i="15"/>
  <c r="E25" i="15"/>
  <c r="E29" i="15" l="1"/>
  <c r="C18" i="5" l="1"/>
  <c r="E15" i="19" l="1"/>
  <c r="D7" i="26" l="1"/>
  <c r="E10" i="20" l="1"/>
  <c r="E6" i="19"/>
  <c r="E7" i="19"/>
  <c r="E8" i="19"/>
  <c r="E9" i="19"/>
  <c r="E10" i="19"/>
  <c r="E11" i="19"/>
  <c r="E12" i="19"/>
  <c r="E13" i="19"/>
  <c r="E14" i="19"/>
  <c r="E5" i="19"/>
  <c r="E16" i="19" l="1"/>
  <c r="E18" i="19" s="1"/>
  <c r="F11" i="28" l="1"/>
  <c r="C14" i="8" l="1"/>
  <c r="D7" i="23" l="1"/>
  <c r="D11" i="10" l="1"/>
  <c r="B34" i="11" l="1"/>
  <c r="C7" i="23" l="1"/>
  <c r="F7" i="26" l="1"/>
  <c r="C7" i="26"/>
  <c r="B7" i="26"/>
  <c r="E7" i="26"/>
  <c r="B7" i="25" l="1"/>
  <c r="F41" i="39"/>
  <c r="G39" i="39" l="1"/>
  <c r="G41" i="39" s="1"/>
</calcChain>
</file>

<file path=xl/sharedStrings.xml><?xml version="1.0" encoding="utf-8"?>
<sst xmlns="http://schemas.openxmlformats.org/spreadsheetml/2006/main" count="2138" uniqueCount="892">
  <si>
    <t>Antall aksjer</t>
  </si>
  <si>
    <t>Bokført verdi</t>
  </si>
  <si>
    <t>Stemmerett</t>
  </si>
  <si>
    <t>Selskaper som er fullt konsolidert</t>
  </si>
  <si>
    <t>Oppkjøpsmetoden</t>
  </si>
  <si>
    <t>Sum</t>
  </si>
  <si>
    <t>Konsolideringsmetode er lik for regnskapsformål og kapitaldekningsformål.</t>
  </si>
  <si>
    <t>Øvrige finansinstitusjoner</t>
  </si>
  <si>
    <t>Overkursfond</t>
  </si>
  <si>
    <t>Avsatt utbytte</t>
  </si>
  <si>
    <t>Annen egenkapital</t>
  </si>
  <si>
    <t>Sum balanseført egenkapital</t>
  </si>
  <si>
    <t>Utsatt skatt, goodwill og andre immaterielle eiendeler</t>
  </si>
  <si>
    <t>Sum kjernekapital</t>
  </si>
  <si>
    <t>Tilleggskapital utover kjernekapital</t>
  </si>
  <si>
    <t>Netto ansvarlig kapital</t>
  </si>
  <si>
    <t>Sum tidsbegrenset</t>
  </si>
  <si>
    <t>Foretak</t>
  </si>
  <si>
    <t>Massemarked</t>
  </si>
  <si>
    <t>Brutto engasjement kunder</t>
  </si>
  <si>
    <t>Netto engasjement kunder</t>
  </si>
  <si>
    <t>Stater (Norges Bank)</t>
  </si>
  <si>
    <t>Institusjoner</t>
  </si>
  <si>
    <t>Sum engasjementsbeløp</t>
  </si>
  <si>
    <t>Rogaland</t>
  </si>
  <si>
    <t>Øvrige</t>
  </si>
  <si>
    <t>Ubenyttet kreditt</t>
  </si>
  <si>
    <t>Garantier</t>
  </si>
  <si>
    <t>Sum brutto engasjement kunder</t>
  </si>
  <si>
    <t>Industri</t>
  </si>
  <si>
    <t>Varehandel, hotell og restaurantvirksomhet</t>
  </si>
  <si>
    <t>Tjenesteytende virksomhet</t>
  </si>
  <si>
    <t>Offentlig forvaltning og finansielle tjenester</t>
  </si>
  <si>
    <t>Sum foretak</t>
  </si>
  <si>
    <t>På forespørsel</t>
  </si>
  <si>
    <t>&lt;1 år</t>
  </si>
  <si>
    <t>1-5 år</t>
  </si>
  <si>
    <t>over 5 år</t>
  </si>
  <si>
    <t>Engasjement</t>
  </si>
  <si>
    <t>EAD</t>
  </si>
  <si>
    <t>Konsolidert</t>
  </si>
  <si>
    <t>Massemarked SMB</t>
  </si>
  <si>
    <t>Unotert</t>
  </si>
  <si>
    <t>Omsatt på børs</t>
  </si>
  <si>
    <t>Øvrige eiendeler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</si>
  <si>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</si>
  <si>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</si>
  <si>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</si>
  <si>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</si>
  <si>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</si>
  <si>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</si>
  <si>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</si>
  <si>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</si>
  <si>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</si>
  <si>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</si>
  <si>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</si>
  <si>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Massemarkedsengasjementer</t>
  </si>
  <si>
    <t xml:space="preserve">  -herav massemarked SMB</t>
  </si>
  <si>
    <t>Banktjenester for massemarkedskunder</t>
  </si>
  <si>
    <t>Banktjenester for bedriftskunder</t>
  </si>
  <si>
    <t>Betaling og oppgjørstjenester</t>
  </si>
  <si>
    <t>Totalt</t>
  </si>
  <si>
    <t>Investeringer</t>
  </si>
  <si>
    <t>Finansielle investeringer til virkelig verdi over resultat</t>
  </si>
  <si>
    <t>Øvrige finansielle investeringer</t>
  </si>
  <si>
    <t>Strategiske investeringer til virkelig verdi over resultat</t>
  </si>
  <si>
    <t>Øvrige strategiske investeringer</t>
  </si>
  <si>
    <t>Beløp medregnet i kjernekapital eller tilleggskapital</t>
  </si>
  <si>
    <t>Nominell verdi</t>
  </si>
  <si>
    <t xml:space="preserve">Sum </t>
  </si>
  <si>
    <t>Engasjementer med pant i fast eiendom</t>
  </si>
  <si>
    <t>Øvrige massemarkedsengasjementer</t>
  </si>
  <si>
    <t>kategoriseres ikke som engasjement med fast eiendom, men som øvrig massemarked.</t>
  </si>
  <si>
    <t>2)</t>
  </si>
  <si>
    <t>Kapitaldekning</t>
  </si>
  <si>
    <t>Hovedstol</t>
  </si>
  <si>
    <t>Forfall</t>
  </si>
  <si>
    <t>Sum finansielle investeringer til virkelig verdi over resultatet</t>
  </si>
  <si>
    <t>Betingelser</t>
  </si>
  <si>
    <t>Øvrige foretak</t>
  </si>
  <si>
    <t>Spesialiserte foretak</t>
  </si>
  <si>
    <t>EiendomsMegler 1 SR-Eiendom AS</t>
  </si>
  <si>
    <t>NOK</t>
  </si>
  <si>
    <t>EUR</t>
  </si>
  <si>
    <t>USD</t>
  </si>
  <si>
    <t xml:space="preserve">  -  </t>
  </si>
  <si>
    <t>SpareBank 1 Næringskreditt AS</t>
  </si>
  <si>
    <t>Sandnes Sparebank</t>
  </si>
  <si>
    <t>Kjernekapital</t>
  </si>
  <si>
    <t>Fondsobligasjon</t>
  </si>
  <si>
    <t>Tidsbegrenset ansvarlig kapital</t>
  </si>
  <si>
    <t>Sum tilleggskapital</t>
  </si>
  <si>
    <t>tidspunkt</t>
  </si>
  <si>
    <t>Tidsbegrenset</t>
  </si>
  <si>
    <t>Sum strategiske investeringer til virkelig verdi over resultat</t>
  </si>
  <si>
    <t>Øvrig massemarked</t>
  </si>
  <si>
    <t>Beløp i mill kroner</t>
  </si>
  <si>
    <t>Første forfalls-</t>
  </si>
  <si>
    <t>Bokført 
verdi</t>
  </si>
  <si>
    <t>Virkelig
 verdi</t>
  </si>
  <si>
    <t>SR-Forvaltning AS</t>
  </si>
  <si>
    <t>Datterselskap som rapporterer etter standardmetode</t>
  </si>
  <si>
    <t>Kapitaldekning %</t>
  </si>
  <si>
    <t>Investeringer i tilknyttede selskaper</t>
  </si>
  <si>
    <t>Investeringer i felleskontrollert virksomhet</t>
  </si>
  <si>
    <t>Sum finansielle derivater</t>
  </si>
  <si>
    <t>Konsoliderings metode</t>
  </si>
  <si>
    <t>Ubenyttet kreditt og garantier</t>
  </si>
  <si>
    <t>(beløp i mill kroner)</t>
  </si>
  <si>
    <t>Datterselskap</t>
  </si>
  <si>
    <t xml:space="preserve">                  Engasjementsbeløp</t>
  </si>
  <si>
    <t>Engasjementskategori</t>
  </si>
  <si>
    <t>Aksjekapital</t>
  </si>
  <si>
    <t>Rygir Industrier AS konsern</t>
  </si>
  <si>
    <t xml:space="preserve">  -herav engasjementer med pant i fast eiendom</t>
  </si>
  <si>
    <t xml:space="preserve">  -herav øvrige massemarkedsengasjementer</t>
  </si>
  <si>
    <t xml:space="preserve">Øvrige foretak </t>
  </si>
  <si>
    <t>Ren kjernekapitaldekning</t>
  </si>
  <si>
    <t>Sum øvrig massemarked</t>
  </si>
  <si>
    <t xml:space="preserve">Brutto utlån </t>
  </si>
  <si>
    <t xml:space="preserve">
Engasjementsbeløp</t>
  </si>
  <si>
    <t xml:space="preserve">Gjennomsnittlig 
engasjementsbeløp </t>
  </si>
  <si>
    <t>Pilar 3 - Vedlegg</t>
  </si>
  <si>
    <t>Arkfane</t>
  </si>
  <si>
    <t>Innhold</t>
  </si>
  <si>
    <t>Oppdateres</t>
  </si>
  <si>
    <t>Årlig</t>
  </si>
  <si>
    <t>Kvartalsvis</t>
  </si>
  <si>
    <t xml:space="preserve"> Ansvarlig kapital i andre finansinstitusjoner</t>
  </si>
  <si>
    <t xml:space="preserve">Operasjonell risiko </t>
  </si>
  <si>
    <t xml:space="preserve"> Engasjementsbeløp for hver engasjementstype fordelt på  bransjer før fradrag for nedskrivninger</t>
  </si>
  <si>
    <t xml:space="preserve"> Engasjementsbeløp for hver engasjementstype fordelt etter gjenstående løpetid</t>
  </si>
  <si>
    <t xml:space="preserve"> De faktiske verdiendringene for den enkelte engasjementskategori og utvikling fra tidligere perioder (IRB)</t>
  </si>
  <si>
    <t>Oversikt over bokført verdi og virkelig verdi, gevinster og tap</t>
  </si>
  <si>
    <t>Oversikt over type og verdi av børsnoterte aksjer, unoterte aksjer i diversifiserte porteføljer og andre engasjementer</t>
  </si>
  <si>
    <r>
      <t xml:space="preserve">Herav sikret med pant i fast eiendom </t>
    </r>
    <r>
      <rPr>
        <b/>
        <vertAlign val="superscript"/>
        <sz val="9"/>
        <rFont val="Calibri"/>
        <family val="2"/>
        <scheme val="minor"/>
      </rPr>
      <t>1)</t>
    </r>
  </si>
  <si>
    <t>Konsolidering - datterselskap</t>
  </si>
  <si>
    <t>Ansvarlig kapital i andre finansinstitusjoner</t>
  </si>
  <si>
    <t>Ansvarlig kapital</t>
  </si>
  <si>
    <t>Investering i tilknyttede selskaper og felleskontrollert virksomhet</t>
  </si>
  <si>
    <t>Engasjementsbeløp for hver engasjementstype fordelt på geografiske områder før fradrag for nedskrivninger.</t>
  </si>
  <si>
    <t>Engasjementsbeløp for hver engasjementstype fordelt på  bransjer før fradrag for nedskrivninger</t>
  </si>
  <si>
    <t>Engasjementsbeløp for hver engasjementstype fordelt etter gjenstående løpetid</t>
  </si>
  <si>
    <t>Avstemming av endringer i henholdsvis verdiendringer og nedskrivinger for engasjementer med verdifall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</si>
  <si>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</si>
  <si>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</si>
  <si>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Investeringer (egenkapitalposisjoner utenfor handelsportefølje) fordelt etter formål</t>
  </si>
  <si>
    <t>Oversikt over motpartsrisiko for derivater mv. utenfor handelsporteføljen</t>
  </si>
  <si>
    <t>Sensitivitet på netto rentekost før skatt (renteendring på ett prosentpoeng)</t>
  </si>
  <si>
    <t>Finansparken Bjergsted AS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</si>
  <si>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</si>
  <si>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</si>
  <si>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</si>
  <si>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</si>
  <si>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</si>
  <si>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</si>
  <si>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</si>
  <si>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</si>
  <si>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</si>
  <si>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 9 mnd</t>
  </si>
  <si>
    <t>9 - 12 mnd</t>
  </si>
  <si>
    <t>12 - 18 mnd</t>
  </si>
  <si>
    <t>18 - 24 mnd</t>
  </si>
  <si>
    <t>2 - 10 år</t>
  </si>
  <si>
    <t>10 år +</t>
  </si>
  <si>
    <t xml:space="preserve">CHF </t>
  </si>
  <si>
    <t>Renterisiko oppstår ved at konsernet kan ha ulik rentebindingstid på sine eiendeler og forpliktelser. Handelsaktivitetene knyttet til</t>
  </si>
  <si>
    <t>omsetning av renteinstrumenter skal til enhver tid skje innenfor vedtatte rammer og fullmakter. Konsernets rammer definerer kvantitative</t>
  </si>
  <si>
    <t>BN Bank</t>
  </si>
  <si>
    <t>Andel operasjonell risiko konsoliderte selskap</t>
  </si>
  <si>
    <t>SpareBank 1 Gruppen</t>
  </si>
  <si>
    <t>Fradrag ren kjernekapital for vesentlige investeringer i finansinstitusjoner</t>
  </si>
  <si>
    <t>Fradrag for vesentlige investeringer i finansinstitusjoner</t>
  </si>
  <si>
    <t>og fradragene tas i samme kapitalklasse som det instrumentet man eier tilhører. Investeringer i rene</t>
  </si>
  <si>
    <t>Investeringer som overstiger 10 % av egen ren kjernekapital etter fradrag kommer til fradrag i ansvarlig kapital</t>
  </si>
  <si>
    <t>Det skilles mellom vesentlige eierandeler &gt; 10 % og ikke vesentlige eierandeler i finansinstitusjoner.</t>
  </si>
  <si>
    <t>Risikovektet balanse</t>
  </si>
  <si>
    <t>Investeringene blir behandlet likt for kapitaldekningsformål.</t>
  </si>
  <si>
    <t>Sum ren kjernekapital</t>
  </si>
  <si>
    <t>Risikovektet balanse for kredittrisiko fordelt på engasjementskategorier og underkategorier</t>
  </si>
  <si>
    <t xml:space="preserve">Risikovektet balanse for operasjonell risiko </t>
  </si>
  <si>
    <t>Risikovektet balanse kredittrisiko IRB</t>
  </si>
  <si>
    <t>Risikovektet balanse standardmetoden</t>
  </si>
  <si>
    <t>Samlet risikovektet balanse knyttet til kredittrisiko</t>
  </si>
  <si>
    <t xml:space="preserve"> Risikovektet balanse for kredittrisiko fordelt på engasjementskategorier og underkategorier </t>
  </si>
  <si>
    <t>SR-PE-Feeder III KS</t>
  </si>
  <si>
    <t>Svekket kredittverdighet motpart (CVA)</t>
  </si>
  <si>
    <t xml:space="preserve">Samlede realiserte gevinster
 eller tap </t>
  </si>
  <si>
    <t xml:space="preserve">Urealiserte gevinster
 eller tap </t>
  </si>
  <si>
    <t xml:space="preserve"> Oversikt over motpartsrisiko for derivater mv. </t>
  </si>
  <si>
    <r>
      <t xml:space="preserve">Rente og valutainstrumenter </t>
    </r>
    <r>
      <rPr>
        <vertAlign val="superscript"/>
        <sz val="9"/>
        <rFont val="Calibri"/>
        <family val="2"/>
        <scheme val="minor"/>
      </rPr>
      <t xml:space="preserve"> </t>
    </r>
  </si>
  <si>
    <t>Minimumskrav ren kjernekapital 4,5 %</t>
  </si>
  <si>
    <t>Bufferkrav</t>
  </si>
  <si>
    <t>Bevaringsbuffer 2,5 %</t>
  </si>
  <si>
    <t>Sum bufferkrav til ren kjernekapital</t>
  </si>
  <si>
    <t>Tilgjengelig ren kjernekapital etter bufferkrav</t>
  </si>
  <si>
    <t>Eierandel i %</t>
  </si>
  <si>
    <t xml:space="preserve"> Ansvarlig kapital </t>
  </si>
  <si>
    <t>Ansvarlig kapital, herunder kjernekapital og tilleggskapital samt aktuelle tillegg, fradrag og begrensninger.</t>
  </si>
  <si>
    <r>
      <t xml:space="preserve"> Risikovektet balanse for operasjonell risiko etter sjablongmetoden </t>
    </r>
    <r>
      <rPr>
        <i/>
        <vertAlign val="superscript"/>
        <sz val="9"/>
        <rFont val="Calibri"/>
        <family val="2"/>
        <scheme val="minor"/>
      </rPr>
      <t>1)</t>
    </r>
  </si>
  <si>
    <r>
      <t xml:space="preserve">1) </t>
    </r>
    <r>
      <rPr>
        <sz val="9"/>
        <rFont val="Calibri"/>
        <family val="2"/>
        <scheme val="minor"/>
      </rPr>
      <t>SpareBank 1 SR-Bank konsern benytter sjablongmetoden.  Øvrige selskaper benytter basismetoden.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</si>
  <si>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Risikovektet balanse beregnes etter standardmetoden.</t>
    </r>
  </si>
  <si>
    <t>Foretak SMB</t>
  </si>
  <si>
    <t>Utsteder</t>
  </si>
  <si>
    <t>Entydig identifikasjonskode (f.eks. CUSIP, ISIN eller Bloombergs identifikasjonskode for rettede emisjoner)</t>
  </si>
  <si>
    <t>Gjeldende lovgivning for instrumentet</t>
  </si>
  <si>
    <t>Norge</t>
  </si>
  <si>
    <t>Behandling etter kapitalregelverket</t>
  </si>
  <si>
    <t>Regler som gjelder i overgansperioden</t>
  </si>
  <si>
    <t xml:space="preserve"> Tier 1</t>
  </si>
  <si>
    <t>Tier 2</t>
  </si>
  <si>
    <t>Regler som gjelder etter overgansperioden</t>
  </si>
  <si>
    <t>Medregning på selskaps- eller (del)konsolidert nivå, selskaps- og (del)konsolidert nivå</t>
  </si>
  <si>
    <t>Selskap og konsern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</si>
  <si>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</si>
  <si>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</si>
  <si>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</si>
  <si>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Emisjonskurs</t>
  </si>
  <si>
    <t>100 prosent</t>
  </si>
  <si>
    <t>Innløsningskurs</t>
  </si>
  <si>
    <t>100 prosent av Nominelt beløp</t>
  </si>
  <si>
    <t>Regnskapsmessig klassifisering</t>
  </si>
  <si>
    <t>Ansvar - amortisert kost</t>
  </si>
  <si>
    <t>Opprinnelig utstedelsesdato</t>
  </si>
  <si>
    <t>Evigvarende eller 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</si>
  <si>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</si>
  <si>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</si>
  <si>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</si>
  <si>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</si>
  <si>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</si>
  <si>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</si>
  <si>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</si>
  <si>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Kvartalsvis på termindato</t>
  </si>
  <si>
    <t>Renter/utbytte</t>
  </si>
  <si>
    <t>Fast eller flytende rente/utbytte</t>
  </si>
  <si>
    <t>Fast til flytende</t>
  </si>
  <si>
    <t>Flytende</t>
  </si>
  <si>
    <t>Rentesats og eventuell tilknyttet referanserente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</si>
  <si>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</si>
  <si>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</si>
  <si>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</si>
  <si>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</si>
  <si>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</si>
  <si>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</si>
  <si>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</si>
  <si>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</si>
  <si>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</si>
  <si>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Ikke-kumulativ</t>
  </si>
  <si>
    <t>kumulativ</t>
  </si>
  <si>
    <t>Konvertering/nedskrivning</t>
  </si>
  <si>
    <t>Konvertibel eller ikke konvertibel</t>
  </si>
  <si>
    <t>Ikke konvertibel</t>
  </si>
  <si>
    <t>Hvis konvertibel, nivå(er) som utløser konvertering</t>
  </si>
  <si>
    <t>N/A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</si>
  <si>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</si>
  <si>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</si>
  <si>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</si>
  <si>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</si>
  <si>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</si>
  <si>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</si>
  <si>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</si>
  <si>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Hvis nedskrivning, hel eller delvis</t>
  </si>
  <si>
    <t>Hel eller delvis</t>
  </si>
  <si>
    <t>Hvis nedskrivning, med endelig virkning eller midlertidig</t>
  </si>
  <si>
    <t>Midlertidig</t>
  </si>
  <si>
    <t>Hvis midlertidig nedskrivning, beskrivelse av oppskrivningsmekanismen</t>
  </si>
  <si>
    <t>Prioritetsrekkefølge ved avvikling (oppgi instrumenttypen som har nærmeste bedre prioritet</t>
  </si>
  <si>
    <t>Senior usikret</t>
  </si>
  <si>
    <t>Vilkår som gjør at instrumentet ikke kan medregnes etter overgangsperioden</t>
  </si>
  <si>
    <t>Hvis ja, spesifiser hvilke vilkår som ikke oppfyller nye krav</t>
  </si>
  <si>
    <t>Ren kjernekapital: Instrumenter og opptjent kapital</t>
  </si>
  <si>
    <t>Kapitalinstrumenter og tilhørende overkursfond</t>
  </si>
  <si>
    <t>26 (1), 27,     28 og 29</t>
  </si>
  <si>
    <t xml:space="preserve">  herav: instrumenttype 1</t>
  </si>
  <si>
    <t xml:space="preserve">  herav: instrumenttype 2</t>
  </si>
  <si>
    <t xml:space="preserve">  herav: instrumenttype 3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</si>
  <si>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</si>
  <si>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</si>
  <si>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</si>
  <si>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</si>
  <si>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</si>
  <si>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</si>
  <si>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</si>
  <si>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</si>
  <si>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</si>
  <si>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</si>
  <si>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</si>
  <si>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</si>
  <si>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</si>
  <si>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</si>
  <si>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 5a</t>
  </si>
  <si>
    <t>Ren kjernekapital: Regulatoriske justeringer</t>
  </si>
  <si>
    <t>Vedijusteringer som følge av kravene om forsvarlig verdsettelse (negativt beløp)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</si>
  <si>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</si>
  <si>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</si>
  <si>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</si>
  <si>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</si>
  <si>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</si>
  <si>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</si>
  <si>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</si>
  <si>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</si>
  <si>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</si>
  <si>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</si>
  <si>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</si>
  <si>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</si>
  <si>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</si>
  <si>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 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</si>
  <si>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</si>
  <si>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</si>
  <si>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</si>
  <si>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</si>
  <si>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</si>
  <si>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</si>
  <si>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</si>
  <si>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</si>
  <si>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</si>
  <si>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36 (1) (i), 43, 45, 47,  48 (1) (b), 49 (1) til (3) og 79</t>
  </si>
  <si>
    <t>Poster som alternativt kan få 1250 % risikovekt (negativt beløp)</t>
  </si>
  <si>
    <t>36 (1) (k)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</si>
  <si>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</si>
  <si>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</si>
  <si>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</si>
  <si>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</si>
  <si>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</si>
  <si>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</si>
  <si>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</si>
  <si>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</si>
  <si>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</si>
  <si>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</si>
  <si>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</si>
  <si>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</si>
  <si>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</si>
  <si>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</si>
  <si>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</si>
  <si>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</si>
  <si>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</si>
  <si>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</si>
  <si>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</si>
  <si>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</si>
  <si>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</si>
  <si>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</si>
  <si>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</si>
  <si>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</si>
  <si>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</si>
  <si>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</si>
  <si>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</si>
  <si>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</si>
  <si>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</si>
  <si>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</si>
  <si>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</si>
  <si>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</si>
  <si>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</si>
  <si>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</si>
  <si>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</si>
  <si>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</si>
  <si>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Ren kjernekapital</t>
  </si>
  <si>
    <t>Rad 6 pluss rad 28 hvis beløpet i rad 28 er negativt, ellers minus</t>
  </si>
  <si>
    <t>Annen godkjent kjernekapital: Instrumenter</t>
  </si>
  <si>
    <t>51 og 52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</si>
  <si>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</si>
  <si>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</si>
  <si>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</si>
  <si>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</si>
  <si>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overgangsbestemmeler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</si>
  <si>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</si>
  <si>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</si>
  <si>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</si>
  <si>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</si>
  <si>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</si>
  <si>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</si>
  <si>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</si>
  <si>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</si>
  <si>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</si>
  <si>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</si>
  <si>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</si>
  <si>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</si>
  <si>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</si>
  <si>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</si>
  <si>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</si>
  <si>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</si>
  <si>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</si>
  <si>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</si>
  <si>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</si>
  <si>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</si>
  <si>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</si>
  <si>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</si>
  <si>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</si>
  <si>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</si>
  <si>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</si>
  <si>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</si>
  <si>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</si>
  <si>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</si>
  <si>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</si>
  <si>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Annen godkjent kjernekapital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</si>
  <si>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</si>
  <si>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</si>
  <si>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</si>
  <si>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</si>
  <si>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</si>
  <si>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</si>
  <si>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</si>
  <si>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</si>
  <si>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</si>
  <si>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</si>
  <si>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</si>
  <si>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</si>
  <si>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</si>
  <si>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</si>
  <si>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</si>
  <si>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</si>
  <si>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</si>
  <si>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</si>
  <si>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</si>
  <si>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</si>
  <si>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</si>
  <si>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</si>
  <si>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</si>
  <si>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</si>
  <si>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</si>
  <si>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</si>
  <si>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</si>
  <si>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</si>
  <si>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</si>
  <si>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</si>
  <si>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</si>
  <si>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</si>
  <si>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</si>
  <si>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</si>
  <si>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</si>
  <si>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</si>
  <si>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Sum rad 52 t.o.m. 54, rad 55 og 56</t>
  </si>
  <si>
    <t>Tilleggskapital</t>
  </si>
  <si>
    <t>Rad 51 pluss rad 57 hvis beløpet i rad 57 er negativt, ellers minus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</si>
  <si>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</si>
  <si>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</si>
  <si>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</si>
  <si>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</si>
  <si>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</si>
  <si>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</si>
  <si>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</si>
  <si>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</si>
  <si>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Beregningsgrunnlag</t>
  </si>
  <si>
    <t>Kapitaldekning og buffere</t>
  </si>
  <si>
    <t>92 (2) (a)</t>
  </si>
  <si>
    <t>Kjernekapitaldekning</t>
  </si>
  <si>
    <t>92 (2) (b)</t>
  </si>
  <si>
    <t>92 (2) (c)</t>
  </si>
  <si>
    <t>Kombindert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</si>
  <si>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</si>
  <si>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</si>
  <si>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</si>
  <si>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</si>
  <si>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</si>
  <si>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</si>
  <si>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</si>
  <si>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</si>
  <si>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</si>
  <si>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</si>
  <si>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</si>
  <si>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36 (1) (h), 45, 46, 472 (10), 56 (c), 59, 60, 66 (c), 69 og 70</t>
  </si>
  <si>
    <t>Beholdninger av ren kapital i andre selskaper i finansiell sektor der institusjonen har en vesentlig investering, som samlet er under grensen på 10 %. Beløp regnet etter fradrag som er tillatt for korte posisjoner</t>
  </si>
  <si>
    <t>36 (1) (i), 45 og 48</t>
  </si>
  <si>
    <t>Utsatt skattefordel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</si>
  <si>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</si>
  <si>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</si>
  <si>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</si>
  <si>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</si>
  <si>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</si>
  <si>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</si>
  <si>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</si>
  <si>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</si>
  <si>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</si>
  <si>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</si>
  <si>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</si>
  <si>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</si>
  <si>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</si>
  <si>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</si>
  <si>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</si>
  <si>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>Referanse</t>
  </si>
  <si>
    <t>Eiendeler</t>
  </si>
  <si>
    <t>Kontanter og fordringer på sentralbanker</t>
  </si>
  <si>
    <t>Utlån til og fordringer på kredittinstitusjoner</t>
  </si>
  <si>
    <t>Sertifikater og obligasjoner</t>
  </si>
  <si>
    <t>Finansielle derivater</t>
  </si>
  <si>
    <t>Aksjer, andeler og andre egenkapitalinteresser</t>
  </si>
  <si>
    <t>Investering i eierinteresser</t>
  </si>
  <si>
    <t>Virksomhet som skal selges</t>
  </si>
  <si>
    <t>Immaterielle eiendeler</t>
  </si>
  <si>
    <t>Andre eiendeler</t>
  </si>
  <si>
    <t>Sum eiendeler</t>
  </si>
  <si>
    <t xml:space="preserve">Forpliktelser </t>
  </si>
  <si>
    <t>Gjeld til kredittinstitusjoner</t>
  </si>
  <si>
    <t>Innskudd fra kunder</t>
  </si>
  <si>
    <t>Utsatt skatt</t>
  </si>
  <si>
    <t>Annen gjeld og balanseført forpliktelse</t>
  </si>
  <si>
    <t>Ansvarlig lånekapital</t>
  </si>
  <si>
    <t>Herav ansvarlig lånekapital som kvalifiserer som godkjent tilleggskapital</t>
  </si>
  <si>
    <t>Herav ansvarlig lån under overgangsregler</t>
  </si>
  <si>
    <t>Herav fondsobligasjoner under overgangsregler</t>
  </si>
  <si>
    <t>Sum gjeld</t>
  </si>
  <si>
    <t>Egenkapital</t>
  </si>
  <si>
    <t>Innskutt egenkapital</t>
  </si>
  <si>
    <t>Sum egenkapital</t>
  </si>
  <si>
    <t>Sum gjeld og egenkapital</t>
  </si>
  <si>
    <t>(B) Referanser til artikler i forordningen (CRR)</t>
  </si>
  <si>
    <t>(C) Beløp omfattet av overgangs-regler</t>
  </si>
  <si>
    <t>(A) Beløp på datoen for offentliggjøring</t>
  </si>
  <si>
    <t>Uvektet kjernekapitalandel (Leverage ratio)</t>
  </si>
  <si>
    <t xml:space="preserve">Derivater: Fremtidig eksponering ved bruk av markedsverdimetoden </t>
  </si>
  <si>
    <t xml:space="preserve">Øvrige eiendeler </t>
  </si>
  <si>
    <t xml:space="preserve">Kjernekapital </t>
  </si>
  <si>
    <t xml:space="preserve">Uvektet kjernekapitalandel </t>
  </si>
  <si>
    <t xml:space="preserve"> Oversikt over bokført verdi og virkelig verdi, gevinster og tap</t>
  </si>
  <si>
    <t>De viktigste avtalevilkårene for kapitalinstrumenter</t>
  </si>
  <si>
    <t xml:space="preserve"> Beregning av uvektet kjernekapitalandel (Leverage ratio)</t>
  </si>
  <si>
    <t>9a</t>
  </si>
  <si>
    <t>9b</t>
  </si>
  <si>
    <t xml:space="preserve"> De viktigste avtalevilkårene for kapitalinstrumenter</t>
  </si>
  <si>
    <t>SpareBank1 SR-Bank ASA</t>
  </si>
  <si>
    <t>BN Bank ASA</t>
  </si>
  <si>
    <t>SpareBank 1 SR-Bank ASA sin andel i BN Bank</t>
  </si>
  <si>
    <t xml:space="preserve">Elimineringer </t>
  </si>
  <si>
    <t>1)</t>
  </si>
  <si>
    <t>Forholdet mellom ansvarlig kapital i regnskapet og den ansvarlige kapitalen som beregnes for kapitaldekningsformål</t>
  </si>
  <si>
    <t>Gjeld-amortisert kost</t>
  </si>
  <si>
    <t>Kvartalsvis påfølgende</t>
  </si>
  <si>
    <t>Full fleksibilitet</t>
  </si>
  <si>
    <t>SpareBank 1 Næringskreditt</t>
  </si>
  <si>
    <t>Delkonsolidert nivå</t>
  </si>
  <si>
    <t>Tier 1</t>
  </si>
  <si>
    <t>Portefølje</t>
  </si>
  <si>
    <t>Estimert mislighold</t>
  </si>
  <si>
    <t>Faktisk mislighold</t>
  </si>
  <si>
    <t>Massemarked med pant i fast eiendom</t>
  </si>
  <si>
    <t>Estimert tapsgrad</t>
  </si>
  <si>
    <t>Faktisk tapsgrad</t>
  </si>
  <si>
    <t>Uvektet IRB Misligholdsnivå - PD per misligholdsklasse</t>
  </si>
  <si>
    <t>IRB Misligholdsnivå - PD per misligholdsklasse</t>
  </si>
  <si>
    <t>Uvektet IRB Misligholdsnivå - PD-modeller</t>
  </si>
  <si>
    <t>IRB Misligholdsnivå - PD-modeller</t>
  </si>
  <si>
    <t>IRB Tapsgrad for misligholdte lån - LGD</t>
  </si>
  <si>
    <t xml:space="preserve"> IRB Tapsgrad for misligholdte lån - LGD (uvektet) </t>
  </si>
  <si>
    <t>SR-Boligkreditt AS</t>
  </si>
  <si>
    <t>kjernekapitalinstumenter som ikke kommer til fradrag i ansvarlig kapital vektes 250 % i beregningsgrunnlaget.</t>
  </si>
  <si>
    <t xml:space="preserve">Skal stå tilbake for utstederens alminnelige ikke-subordinerte gjeld, dog slik at obligasjonene med renter skal ha prioritet likt med annen Tilleggskapital og skal dekkes foran utstederens kjernekapital 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</si>
  <si>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Ser at det er noen kunder fra Tradex, som ikke finnes i kunderegisteret. Disse har jeg foreløpi satt til sted 9999.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</si>
  <si>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Regner ut inngående beholdning, utgående beholdning ,snitt beholdning samt andel av total beholdning for det enkelte sted.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</si>
  <si>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Andel av total beholdning benyttes for å regne ut provisjon for det enkelte sted.</t>
    </r>
  </si>
  <si>
    <t>Datterselskap som rapporterer etter IRB metode</t>
  </si>
  <si>
    <t xml:space="preserve">Kredittrisiko- og motpartsrisiko  </t>
  </si>
  <si>
    <t>EUR 50</t>
  </si>
  <si>
    <t>Visa Norge IFS</t>
  </si>
  <si>
    <t>Obligasjoner med fortrinnsrett</t>
  </si>
  <si>
    <t xml:space="preserve">SpareBank 1 SR-Bank har ingen sikkerhetsstillelser som medfører redusert engasjementsbeløp. </t>
  </si>
  <si>
    <t>Utlån til kunder</t>
  </si>
  <si>
    <t xml:space="preserve"> Ansvarlig lånekapital og fondsobligasjoner</t>
  </si>
  <si>
    <t xml:space="preserve"> Samlet engasjementsbeløp og andelen som er sikret med pant i fast eiendom fordelt på engasjementskategorier (IRB)</t>
  </si>
  <si>
    <t>Ansvarlig lånekapital og fondsobligasjoner</t>
  </si>
  <si>
    <t>Sum massemarked med pant i fast eiendom</t>
  </si>
  <si>
    <t xml:space="preserve">Foretak   </t>
  </si>
  <si>
    <t>Finansielle investeringer til virkelig verdi over resultatet</t>
  </si>
  <si>
    <t xml:space="preserve">Sammensetningen av ansvarlig kapital </t>
  </si>
  <si>
    <t>Delårsresultat</t>
  </si>
  <si>
    <t>Uvektet kjernekapitaldekning</t>
  </si>
  <si>
    <t>Egenkapital posisjoner</t>
  </si>
  <si>
    <t>XS1334772255</t>
  </si>
  <si>
    <t xml:space="preserve"> Tier 2</t>
  </si>
  <si>
    <t>EUR 50 mill</t>
  </si>
  <si>
    <t>Nei</t>
  </si>
  <si>
    <t>4,00 % til 21.12.17, deretter 6 mnd EURIBOR + 1,725 %</t>
  </si>
  <si>
    <t xml:space="preserve">(-) Mottatt godkjent løpende margin i form av kontanter som motregnes mot endring i markedsverdi 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</si>
  <si>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</si>
  <si>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</si>
  <si>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</si>
  <si>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</si>
  <si>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</si>
  <si>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</si>
  <si>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CCP-element  av kundeclearede engasjementer i form av eksponeringer i derivater (markedsverdi) 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</si>
  <si>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</si>
  <si>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</si>
  <si>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</si>
  <si>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</si>
  <si>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</si>
  <si>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</si>
  <si>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</si>
  <si>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</si>
  <si>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</si>
  <si>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</si>
  <si>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</si>
  <si>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</si>
  <si>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</si>
  <si>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</si>
  <si>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</si>
  <si>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</si>
  <si>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</si>
  <si>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</si>
  <si>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</si>
  <si>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</si>
  <si>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Kjernekapital etter overgangsregler </t>
  </si>
  <si>
    <t xml:space="preserve">Uvektet kjernekapitalandel etter overgangsregler </t>
  </si>
  <si>
    <t xml:space="preserve">Kapital </t>
  </si>
  <si>
    <t>HitecVision Asset Solutions LP</t>
  </si>
  <si>
    <t xml:space="preserve">Strategiske investeringer til virkelig verdi over resultat </t>
  </si>
  <si>
    <t>År</t>
  </si>
  <si>
    <t>Gjennomsnitt</t>
  </si>
  <si>
    <t xml:space="preserve">Estimert mislighold </t>
  </si>
  <si>
    <t xml:space="preserve">Faktisk mislighold </t>
  </si>
  <si>
    <t xml:space="preserve"> IRB Tapsgrad for misligholdte lån - LGD (EAD-vektet) </t>
  </si>
  <si>
    <t>EAD-vektet IRB Misligholdsnivå - PD-modeller</t>
  </si>
  <si>
    <t xml:space="preserve">Massemarked </t>
  </si>
  <si>
    <t>Forventet tap</t>
  </si>
  <si>
    <t>Faktisk tap</t>
  </si>
  <si>
    <t xml:space="preserve">IRB Forventet tap (EL) og faktisk netto regnskapsført tap </t>
  </si>
  <si>
    <t xml:space="preserve">Spesialiserte foretak* </t>
  </si>
  <si>
    <t xml:space="preserve">* SpareBank 1 SR-Bank har erfart at nåværende kategorisering av foretak innebærer at banken har en andel av spesialiserte foretak som er vesentlig høyere enn andre sammenlignbare banker. </t>
  </si>
  <si>
    <t xml:space="preserve">Om et foretak kategoriseres som spesialisert eller ikke har under dagens regelverk ingen betydning for kapitalkravet. </t>
  </si>
  <si>
    <t xml:space="preserve">Dersom ett eller flere av vilkårene ikke er oppfylt, skal ikke engasjementet kategoriseres som spesialisert foretak. </t>
  </si>
  <si>
    <t xml:space="preserve">Banken har derfor igangsatt et arbeid for å bringe kategoriseringen i retning av gjeldende markedspraksis og forskriftens bestemmelser.   </t>
  </si>
  <si>
    <t xml:space="preserve">Bankens gjeldende kategorisering av foretak som spesialisert foretak er utelukkende gjort på bakgrunn av foretakets næringskode, uten at det gjøres en eksplisitt vurdering av om vilkårene i Kapitalkravsforskriftens § 9-1 tredje ledd er oppfylt. </t>
  </si>
  <si>
    <t>Tabell 1: Geografisk fordeling av relevante kredittengasjementer</t>
  </si>
  <si>
    <t>Generelle kredittengasjementer</t>
  </si>
  <si>
    <t>Engasjementer i handelsporteføljen</t>
  </si>
  <si>
    <t>Verdipapiriseringsengasjementer</t>
  </si>
  <si>
    <t>Kapitalkrav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</si>
  <si>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</si>
  <si>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</si>
  <si>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</si>
  <si>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</si>
  <si>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</si>
  <si>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</si>
  <si>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Verdipapiriserings-engasjementer</t>
  </si>
  <si>
    <t>Vekter for kapitalkrav</t>
  </si>
  <si>
    <t>Motsyklisk kapitalbuffersats</t>
  </si>
  <si>
    <t>Tabell 2: Størrelsen på foretaksspesifikk motsyklisk kapitalbuffer</t>
  </si>
  <si>
    <t>Samlet beregningsgrunnlag</t>
  </si>
  <si>
    <t>Foretaksspesifikk motsyklisk kapitalbuffersats</t>
  </si>
  <si>
    <t>Krav til foretaksspesifikk motsyklisk kapitalbuffer</t>
  </si>
  <si>
    <t>Engasjements-beløp for SA</t>
  </si>
  <si>
    <t>Engasjements-beløp for IRB</t>
  </si>
  <si>
    <t>Overholdelse av krav om motsyklisk kapitalbuffer</t>
  </si>
  <si>
    <r>
      <t xml:space="preserve">BN Bank ASA </t>
    </r>
    <r>
      <rPr>
        <vertAlign val="superscript"/>
        <sz val="9"/>
        <rFont val="Calibri"/>
        <family val="2"/>
        <scheme val="minor"/>
      </rPr>
      <t>1)</t>
    </r>
  </si>
  <si>
    <t xml:space="preserve">2) I enkelte av de tilknyttede selskapene foretas det en omallokering basert på solgte utlån ved årsslutt som medfører at eierandelen endres pr 31.12. Den bokførte verdien av disse selskapene   </t>
  </si>
  <si>
    <t>NOK 625 mill</t>
  </si>
  <si>
    <t>NO0010792476</t>
  </si>
  <si>
    <t>NO0010799323</t>
  </si>
  <si>
    <t>NOK 150 mill</t>
  </si>
  <si>
    <t>3 mnd NIBOR + 1,52%</t>
  </si>
  <si>
    <t>3 mnd NIBOR + 3,20%</t>
  </si>
  <si>
    <t>Innenfor maksimalt disponeringsbeløp iht CRDIV/CRR-forskriften § 6</t>
  </si>
  <si>
    <t>Hybridkapital</t>
  </si>
  <si>
    <t xml:space="preserve">Herav fondsobligasjoner som kvalifiserer som annen godkjent kjernekapital  </t>
  </si>
  <si>
    <t xml:space="preserve">Hybridkapital som kvalifiserer som annen godkjent kjernekapital </t>
  </si>
  <si>
    <t xml:space="preserve">    SR-Boligkreditt</t>
  </si>
  <si>
    <t>Investeringer i felleskontrollert virksomhet blir bokført etter egenkapitalmetoden i konsernet og etter kostmetoden i morbanken.</t>
  </si>
  <si>
    <t>NO0010802382</t>
  </si>
  <si>
    <t>NOK 300 mill</t>
  </si>
  <si>
    <t>3 mnd NIBOR + 1,45%</t>
  </si>
  <si>
    <t>SpareBank 1 Betaling</t>
  </si>
  <si>
    <t>Visa</t>
  </si>
  <si>
    <t>Stater og sentralbanker</t>
  </si>
  <si>
    <t>Lokale og regionale myndigheter, offentlige foretak</t>
  </si>
  <si>
    <t xml:space="preserve">Foretak SMB </t>
  </si>
  <si>
    <t>SR PE Feeder IV AS</t>
  </si>
  <si>
    <t>Optimarin AS</t>
  </si>
  <si>
    <t>Offshore Merchant Partners Asset Yield Fund LP</t>
  </si>
  <si>
    <t>SpareBank 1 Markets</t>
  </si>
  <si>
    <t xml:space="preserve">mål for maksimalt potensielt tap ved et parallellskift i rentekurven på ett prosentpoeng. </t>
  </si>
  <si>
    <t>Rammen er totalt 85 mill kroner fordelt på 50 mill kroner og 35 mill kroner på totalbalansen for henholdsvis Treasury og SR-Bank Markets.</t>
  </si>
  <si>
    <t xml:space="preserve">Den kommersielle risikoen kvantifiseres og overvåkes kontinuerlig. </t>
  </si>
  <si>
    <t>NOK 300</t>
  </si>
  <si>
    <t>NOK 625</t>
  </si>
  <si>
    <t>3 mnd Nibor + 1,45 % p.a.</t>
  </si>
  <si>
    <t>3 mnd Nibor + 1,52 % p.a.</t>
  </si>
  <si>
    <t>6 mnd Euribor + 1,725 % p.a.</t>
  </si>
  <si>
    <t>NOK 472 mill</t>
  </si>
  <si>
    <t>Egenkapital-amortisert kost</t>
  </si>
  <si>
    <t>FinStart Nordic AS</t>
  </si>
  <si>
    <t>Verdi 
31.12.2018</t>
  </si>
  <si>
    <t>Bjergsted Terrasse AS</t>
  </si>
  <si>
    <t>Trinn 3</t>
  </si>
  <si>
    <t>Nedskrivninger på utlån</t>
  </si>
  <si>
    <t>Nedskrivninger på finansielle forpliktelser</t>
  </si>
  <si>
    <t>Jordbruk/ skogbruk</t>
  </si>
  <si>
    <t xml:space="preserve">Energi, olje og gass </t>
  </si>
  <si>
    <t>Bygg og anlegg</t>
  </si>
  <si>
    <t>Kraft og vannforsyning</t>
  </si>
  <si>
    <t>Eiendom</t>
  </si>
  <si>
    <t>Shipping og øvrig transport</t>
  </si>
  <si>
    <t>Fradrag ren kjernekapital for ikke vesentlige investeringer i finansinstitusjoner</t>
  </si>
  <si>
    <t>Verdijustering som følge av kravene om forsvarlig verdsettelse</t>
  </si>
  <si>
    <t>NOK 700</t>
  </si>
  <si>
    <t>HitecVision Private Equity IV LP</t>
  </si>
  <si>
    <t>Boost AI AS</t>
  </si>
  <si>
    <t>Trinn 1</t>
  </si>
  <si>
    <t>Trinn 2</t>
  </si>
  <si>
    <t>Varehandel, hotell og restaurantvirksomh.</t>
  </si>
  <si>
    <t>Sum Næring</t>
  </si>
  <si>
    <t>Sum Personkunder</t>
  </si>
  <si>
    <t xml:space="preserve">Trinn 1 </t>
  </si>
  <si>
    <t>Total</t>
  </si>
  <si>
    <t xml:space="preserve">Overført til (fra) Trinn 1 </t>
  </si>
  <si>
    <t>Overført til (fra) Trinn 2</t>
  </si>
  <si>
    <t xml:space="preserve">Overført til (fra) Trinn 3 </t>
  </si>
  <si>
    <t>Netto ny måling av nedskrivninger</t>
  </si>
  <si>
    <t>Nye utstedte eller kjøpte utlån</t>
  </si>
  <si>
    <t>Utlån som har blitt fraregnet</t>
  </si>
  <si>
    <t>Nedskrivninger på utlån og finansielle forpliktelser</t>
  </si>
  <si>
    <t>Endring nedskrivning på utlån</t>
  </si>
  <si>
    <t>Endring nedskrivning på finansielle forpliktelser</t>
  </si>
  <si>
    <t>Boliglån til virkelig verdi over utvidet resultat</t>
  </si>
  <si>
    <t>Sum nedskrivninger på utlån og finansielle forpliktelser</t>
  </si>
  <si>
    <t>Presentert som:</t>
  </si>
  <si>
    <t>Finansielle forpliktelser - nedskrivninger på garantier, ubenyttet kreditt, lånetilsagn</t>
  </si>
  <si>
    <t>NO0010833486</t>
  </si>
  <si>
    <t>NOK 700 mill</t>
  </si>
  <si>
    <t>NOK 400 mill</t>
  </si>
  <si>
    <t>3 mnd NIBOR + 3,50%</t>
  </si>
  <si>
    <t>3 mnd NIBOR + 3.75 %</t>
  </si>
  <si>
    <t>full fleksibilitet</t>
  </si>
  <si>
    <t>Om kapitaldekning faller under 8,0 % eller kjernekapital under 5,125 %</t>
  </si>
  <si>
    <t>Stå tilbake for all annen gjeld og skal, med mindre annet er avtalt eller fremkommer av offentlige reguleringer, ha prioritet likt med annen hybridkapital
- Instrumenter i kolonne L har bedre prioritet</t>
  </si>
  <si>
    <t>NO0010834930</t>
  </si>
  <si>
    <t xml:space="preserve"> - Når dekningen av Ren Kjernekapital faller under 5,125 prosent på Utsteders selskapsnivå eller på konsolidert nivå, regnet både for (i)Utsteder alene og (ii)den gruppe der Utsteder er Deltagende Foretak. - Finanstilsynet eller annen kompetent offentlig myndighet kan instruere nedskrivning med endelig virkning.</t>
  </si>
  <si>
    <t>3)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</si>
  <si>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Andel er totalt engasjement med slik sikkerhetsstillelse i forhold til totalt engasjement for gjeldende engasjementskategori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</si>
  <si>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Et engasjement på en massemarkedskunde der realisasjonsverdi av boligen vurderes lavere enn 30 % av kundens engasjement</t>
    </r>
  </si>
  <si>
    <t>Balanseførte nedskrivinger på utlån og finansielle forpliktelser, trinnvis fordelt på geografiske områder,</t>
  </si>
  <si>
    <t>Balanseførte nedskrivninger på utlån og finansielle forpliktelser</t>
  </si>
  <si>
    <t>Balanseførte nedskrivninger på utlån, trinnvis fordelt per næring.</t>
  </si>
  <si>
    <t>NO0010846025</t>
  </si>
  <si>
    <t>NOK 450 mill</t>
  </si>
  <si>
    <t>Balanseførte nedskrivninger på utlån</t>
  </si>
  <si>
    <t>Samlet engasjementsbeløp fordelt på engasjementstype</t>
  </si>
  <si>
    <t>Kredittkvalitet for eksponeringer etter IRB metode</t>
  </si>
  <si>
    <t>Risikoklasse</t>
  </si>
  <si>
    <t>Brutto engasjementsbeløp på balansen</t>
  </si>
  <si>
    <t>Brutto engasjementsbeløp utenom balansen</t>
  </si>
  <si>
    <t>Vektet gjennomsnittlig PD</t>
  </si>
  <si>
    <t>Vektet gjennomsnittlig LGD</t>
  </si>
  <si>
    <t>RWA</t>
  </si>
  <si>
    <t>Gjennomsnittlig risikovekt</t>
  </si>
  <si>
    <t>SMB</t>
  </si>
  <si>
    <t xml:space="preserve">I </t>
  </si>
  <si>
    <t>Subtotal</t>
  </si>
  <si>
    <t>Øvrig foretak</t>
  </si>
  <si>
    <t>Massemarked pant i fast eiendom</t>
  </si>
  <si>
    <t>Total (all portfolios)</t>
  </si>
  <si>
    <t xml:space="preserve"> Investeringer (egenkapitalposisjoner utenfor handelsportefølje) fordelt etter formål</t>
  </si>
  <si>
    <t xml:space="preserve"> Resultateffekt ved et positivt parallellskift i rentekurven på ett prosentpoeng ved utgangen av de to siste årene </t>
  </si>
  <si>
    <t xml:space="preserve"> dersom samtlige finansielle instrumenter ble vurdert til virkelig verdi</t>
  </si>
  <si>
    <t xml:space="preserve"> Forholdet mellom ansvarlig kapital i konsernregnskapet og den ansvarlige kapitalen som beregnes for kapitaldekningsformål</t>
  </si>
  <si>
    <t xml:space="preserve">Dette arbeidet vil fullføres samtidig med tilpasning til ny Basel standard. </t>
  </si>
  <si>
    <t xml:space="preserve"> Engasjementsbeløp for hver engasjementstype fordelt på geografiske områder før fradrag for nedskrivninger</t>
  </si>
  <si>
    <t xml:space="preserve"> Samlet engasjementsbeløp fordelt på engasjementstype</t>
  </si>
  <si>
    <t>Balanseførte nedskrivninger på utlån, trinnfordelt per næring</t>
  </si>
  <si>
    <t>NO0010832421</t>
  </si>
  <si>
    <t>Offentliggjøring av godtgjørelse</t>
  </si>
  <si>
    <t>Antall</t>
  </si>
  <si>
    <t>Godtgjørelse</t>
  </si>
  <si>
    <t>Herav variabel godtgjørelse</t>
  </si>
  <si>
    <t>Ledende ansatte</t>
  </si>
  <si>
    <t>Ansatte og tillitsvalgte med arbeidsoppgaver av vesentlig betydning for foretakets risikoeksponering</t>
  </si>
  <si>
    <t>Ansatte som er ansvarlig for uavhengig kontrollfunksjon</t>
  </si>
  <si>
    <t/>
  </si>
  <si>
    <t>NO0010856164</t>
  </si>
  <si>
    <t>NOK 250 mill</t>
  </si>
  <si>
    <t>3 mnd NIBOR + 3,35%</t>
  </si>
  <si>
    <t>RWA etter SMB rabatt</t>
  </si>
  <si>
    <t>Verdi 
31.12.2019</t>
  </si>
  <si>
    <t>Verdiendring 
i 2019 (i %)</t>
  </si>
  <si>
    <t>3 mnd NIBOR + 1,37 %</t>
  </si>
  <si>
    <t>18.12.2024
Regulatorisk eller skatterelatert call
Callkurs 100</t>
  </si>
  <si>
    <t>25.10.2023
Regulatorisk eller skatterelatert call
Callkurs 100</t>
  </si>
  <si>
    <t>NO0010871445</t>
  </si>
  <si>
    <t>NO0010866635</t>
  </si>
  <si>
    <t>NOK 600 mill</t>
  </si>
  <si>
    <t>3 mnd NIBOR + 3,25%</t>
  </si>
  <si>
    <t>Utsatt skattefordel</t>
  </si>
  <si>
    <t>1) Bokført verdi av aksjene i de respektive selskapene erstattes av SpareBank 1 SR-Bank sin andel av selskapene sine poster i balansen.</t>
  </si>
  <si>
    <t>til fradrag i ren kjernekapital.</t>
  </si>
  <si>
    <t>Agder</t>
  </si>
  <si>
    <t>Vestland</t>
  </si>
  <si>
    <t>Oslo/Viken</t>
  </si>
  <si>
    <t xml:space="preserve"> Endring nedskrivning på finansielle forpliktelser</t>
  </si>
  <si>
    <t>Nedskrivning på utlån</t>
  </si>
  <si>
    <t>Balanse 01.01.</t>
  </si>
  <si>
    <t>Endringer 01.01. - 31.12.</t>
  </si>
  <si>
    <t>Balanse 31.12.</t>
  </si>
  <si>
    <t xml:space="preserve">Som følge av Finanstilsynets tilrådning til Finansdepartementet, avsnitt 4.6 går hele eksponeringen mot SB1 Betaling </t>
  </si>
  <si>
    <t>Konsern
Total balanseført nedskrivning finansielle forpliktelser</t>
  </si>
  <si>
    <t>Konsern 
Total balanseført nedskrivning utlån</t>
  </si>
  <si>
    <r>
      <t xml:space="preserve">1)  </t>
    </r>
    <r>
      <rPr>
        <sz val="9"/>
        <rFont val="Calibri"/>
        <family val="2"/>
        <scheme val="minor"/>
      </rPr>
      <t>SpareBank 1 SR-Bank sin andel</t>
    </r>
  </si>
  <si>
    <t xml:space="preserve">Motsykliskbuffer 1,0 % </t>
  </si>
  <si>
    <t xml:space="preserve">                                                                                                              SpareBank 1 SR-Bank ASA eier 35,02 % av BN Bank </t>
  </si>
  <si>
    <t>Havbruk</t>
  </si>
  <si>
    <t xml:space="preserve">  </t>
  </si>
  <si>
    <t>SpareBank 1 SR-Bank ASA sin andel i SpareBank 1 Kreditt</t>
  </si>
  <si>
    <t>SpareBank 1 Kreditt AS</t>
  </si>
  <si>
    <t xml:space="preserve">SpareBank 1 SR-Bank Forretningspartner AS </t>
  </si>
  <si>
    <t>Pr 31.12.2020</t>
  </si>
  <si>
    <t>Kapitaldekning i prosent 31.12.2020</t>
  </si>
  <si>
    <t>Ikke-kontrollerende eierinteresser</t>
  </si>
  <si>
    <t>Systemrisikobuffer 4,5 %</t>
  </si>
  <si>
    <t>31.12.2020 (Etter IFRS 9)</t>
  </si>
  <si>
    <t>01.01.2020- 31.12.2020</t>
  </si>
  <si>
    <t>Total 
31.12.2020</t>
  </si>
  <si>
    <t>2020 (Etter IFRS 9)</t>
  </si>
  <si>
    <t>Ansvarlig lånekapital og fondsobligasjon i utenlandsk valuta inngår i konsernets totale valutaposisjon slik at det ikke er valutarisiko knyttet til lånene. Av totalt</t>
  </si>
  <si>
    <t>beregning av amortisert kost.</t>
  </si>
  <si>
    <t>Verdiendring 
i 2020 (i %)</t>
  </si>
  <si>
    <t>Verdi 
31.12.2020</t>
  </si>
  <si>
    <t>Verdi
 2020</t>
  </si>
  <si>
    <t>Eierandel i prosent 31.12.2020</t>
  </si>
  <si>
    <r>
      <t xml:space="preserve">Risikovektet balanse 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31.12.2020</t>
    </r>
  </si>
  <si>
    <t xml:space="preserve"> 31.12.2020</t>
  </si>
  <si>
    <t xml:space="preserve">BN Bank AS bruker IRB metoden i sin kapitaldekningsrapportering. </t>
  </si>
  <si>
    <t>SpareBank 1 Kreditt</t>
  </si>
  <si>
    <t>3) BN Bank foretar en proporsjonal konsolidering av selskapet SB1 Kredittkort i sin kapitaldekning, regnskapsmessig bruker BN Bank kostmetoden.</t>
  </si>
  <si>
    <t>SpareBank 1 Forvaltning</t>
  </si>
  <si>
    <t>prosent. Kravet består av 4,5 prosent i minstekrav, i tillegg til øvrige bufferkrav hvorav kravet til bevaringsbuffer er 2,5 prosent, systemrisikobuffer 4,5</t>
  </si>
  <si>
    <t>prosent og motsyklisk kapitalbuffer 1,0 prosent. Motsyklisk kapitalbuffer ble som følge av Covid-19 situasjonen redusert med 1,5 prosent-poeng i mars</t>
  </si>
  <si>
    <t>Risikovektet balanse for operasjonell risiko er beregnet i prosent av snitt inntekt for hvert forretningsområde de 3 siste årene.</t>
  </si>
  <si>
    <t xml:space="preserve">Banktjenester for massemarkedet 12 %, banktjenester for bedriftsmarkedet 15 % og for øvrige tjenester 18 %. </t>
  </si>
  <si>
    <t>SpareBank 1 SR-Bank ASA sin andel i SpareBank 1 Forvaltning</t>
  </si>
  <si>
    <t>Sist oppdatert</t>
  </si>
  <si>
    <t>2010-2020</t>
  </si>
  <si>
    <t>Innholdsfortegnelse</t>
  </si>
  <si>
    <t>SpareBank 1 Forvaltning AS</t>
  </si>
  <si>
    <t>Kreditt. I konsernets kapitaldekning foretas en forholdsmessig konsolidering. SpareBank 1 Næringskreditt ble solgt med virkning fra 30.09.2021.</t>
  </si>
  <si>
    <t>Oppdatert per 4. kvartal 2021</t>
  </si>
  <si>
    <t>Pr 31.12.2021</t>
  </si>
  <si>
    <t>SR-Forvaltning *</t>
  </si>
  <si>
    <t>SR-Forvaltning AS *</t>
  </si>
  <si>
    <t>Eierandel i prosent   31.12.2021</t>
  </si>
  <si>
    <r>
      <t xml:space="preserve">Risikovektet balanse </t>
    </r>
    <r>
      <rPr>
        <b/>
        <vertAlign val="superscript"/>
        <sz val="9"/>
        <rFont val="Calibri"/>
        <family val="2"/>
        <scheme val="minor"/>
      </rPr>
      <t>1)</t>
    </r>
    <r>
      <rPr>
        <b/>
        <sz val="9"/>
        <rFont val="Calibri"/>
        <family val="2"/>
        <scheme val="minor"/>
      </rPr>
      <t xml:space="preserve"> 31.12.2021</t>
    </r>
  </si>
  <si>
    <t>Kapitaldekning i prosent 31.12.2021</t>
  </si>
  <si>
    <r>
      <t xml:space="preserve">Risikovektet balanse  2020 </t>
    </r>
    <r>
      <rPr>
        <vertAlign val="superscript"/>
        <sz val="9"/>
        <rFont val="Calibri"/>
        <family val="2"/>
        <scheme val="minor"/>
      </rPr>
      <t>1)</t>
    </r>
  </si>
  <si>
    <t xml:space="preserve"> 31.12.2021</t>
  </si>
  <si>
    <t>Samlet minstekrav for SpareBank 1 SR-Bank til ren kjernekapitaldekning inkludert motsyklisk kapitalbuffer og Pilar 2 påslag var pr 31.12.2021 14,2</t>
  </si>
  <si>
    <t>2020. I juni 2021 ble det besluttet å øke kapitalkravet for motsyklisk kapitalbuffer med 0,5 prosent-poeng til 1,5 prosent med virkning fra 30.06.2022. I</t>
  </si>
  <si>
    <t>desember 2021 ble det besluttet å øke motsyklisk kapitalbuffer ytterligere med 0,5 prosent-poeng til 2,0 prosent, med virkning fra 31.12.2022.  Videre</t>
  </si>
  <si>
    <t>har Finanstilsynet fastsatt et indivduelt Pilar 2-krav på 1,7 prosent.</t>
  </si>
  <si>
    <t>Andeler i verdipapirfond</t>
  </si>
  <si>
    <t>Verdi 
31.12.2021</t>
  </si>
  <si>
    <t>Verdiendring 
i 2021 (i %)</t>
  </si>
  <si>
    <t>Verdi
 2021</t>
  </si>
  <si>
    <r>
      <t xml:space="preserve">Risikovektet balanse  2021 </t>
    </r>
    <r>
      <rPr>
        <b/>
        <vertAlign val="superscript"/>
        <sz val="9"/>
        <rFont val="Calibri"/>
        <family val="2"/>
        <scheme val="minor"/>
      </rPr>
      <t>1)</t>
    </r>
  </si>
  <si>
    <t>Standardtabell for offentliggjøring av opplysninger om foretaks overholdelse av krav om motsyklisk kapitalbuffer per 31.12.2021</t>
  </si>
  <si>
    <t>Utland</t>
  </si>
  <si>
    <t xml:space="preserve"> SpareBank 1 SR-Bank ASA Balanse etter regnskap 31.12.2021</t>
  </si>
  <si>
    <t>SpareBank 1 SR-Bank ASA Balanse etter kapitaldekning 31.12.2021</t>
  </si>
  <si>
    <t>baserer seg på resultatandelen i 2021 og det er denne resultatandelen som benyttes ved utbytteutbetaling.</t>
  </si>
  <si>
    <t>2.130 mill kroner i ansvarlig lånekapital teller 2.097 mill kroner som tidsbegrenset ansvarlig kapital. Aktiverte kostnader ved låneopptak blir reflektert i</t>
  </si>
  <si>
    <t>SpareBank 1 Mobilitet Holding AS</t>
  </si>
  <si>
    <t>Q4 2021</t>
  </si>
  <si>
    <t xml:space="preserve"> </t>
  </si>
  <si>
    <t>Monio AS</t>
  </si>
  <si>
    <t>01.01.2021- 31.12.2021</t>
  </si>
  <si>
    <t>Nedskrivning etter amortisert kost - BM Storkunde</t>
  </si>
  <si>
    <t>Nedskrivning etter amortisert kost - SMB og Landbruk</t>
  </si>
  <si>
    <t>Nedskrivning etter amortisert kost - Personmarked</t>
  </si>
  <si>
    <t>Konsern - 2020</t>
  </si>
  <si>
    <t>Konsern - 2021
Nedskrivninger på utlån og finansielle forpliktelser</t>
  </si>
  <si>
    <t>Total 
31.12.2021</t>
  </si>
  <si>
    <t>31.12.2021 (Etter IFRS 9)</t>
  </si>
  <si>
    <t xml:space="preserve">Samlet engasjementsbeløp er definert som brutto utlån til kunder + garantier + ubenyttet kreditt i </t>
  </si>
  <si>
    <t xml:space="preserve">konsernet, etter eventuell nedskrivning og uten hensyn til eventuell sikkerhetsstillelse og </t>
  </si>
  <si>
    <t>engasjementenes gjennomsnittlige størrelse i løpet av perioden.</t>
  </si>
  <si>
    <t>2021 (Etter IFRS 9)</t>
  </si>
  <si>
    <t>2011-2021</t>
  </si>
  <si>
    <t xml:space="preserve">Internt estimert uvektet tapsgrad for misligholdte lån mot massemarked med pant i fast eiendom (uten regulatoriske minimumskrav) var 11,8 % i 2020 og 12,6 % i årene 2010-2020. </t>
  </si>
  <si>
    <t xml:space="preserve">Internt estimert EAD-vektet tapsgrad for misligholdte lån mot massemarked med pant i fast eiendom (uten regulatoriske minimumskrav) var 12,8 % i 2020 og 13,5 % i årene 2010-2020. </t>
  </si>
  <si>
    <t>Validering av tapsgrad for 2021 var under utarbeidelse ved publisering av rapporten.</t>
  </si>
  <si>
    <t>Investeringene blir behandlet likt for kapitaldekningsformål bortsett fra konsernets investeringer i BN Bank, SpareBank 1 Forvaltning og SpareBank 1</t>
  </si>
  <si>
    <t>SpareBank 1 Næringskreditt AS, SpareBank 1 Kreditt AS og SpareBank 1 Forvaltning bruker standardmetoden i sin kapitaldekningsrapportering.</t>
  </si>
  <si>
    <t>Balanseførte nedskrivninger på utlån og finansielle forpliktelser, trinnvis fordelt på geografiske områder</t>
  </si>
  <si>
    <t xml:space="preserve"> Avstemming av endringer i henholdsvis verdiendringer og nedskrivninger for engasjementer med verdifall</t>
  </si>
  <si>
    <t>Konsolideringsgrunnlag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</si>
  <si>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Styret benyttet fullmakt fra april 2020 og vedtok på styremøte 10.2.2021 et utbytte på kroner 5,50 pr aksje for regnskapsåret 2019, som ble utbetalt 19.3.2021.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</si>
  <si>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Styret benyttet fullmakt fra april 2021 og vedtok på styremøte 30.9.2021 et utbytte på kroner 3,10 pr aksje for regnskapsåret 2020, som ble utbetalt 13.10.2021.</t>
    </r>
  </si>
  <si>
    <t xml:space="preserve">   Utbyttet på til sammen 793 mill kroner har redusert annen egenkapital.</t>
  </si>
  <si>
    <r>
      <rPr>
        <vertAlign val="superscript"/>
        <sz val="8"/>
        <rFont val="Arial Narrow"/>
        <family val="2"/>
      </rPr>
      <t>3)</t>
    </r>
    <r>
      <rPr>
        <sz val="8"/>
        <rFont val="Arial Narrow"/>
        <family val="2"/>
      </rPr>
      <t xml:space="preserve"> Risikovekter på boliglån er underlagt et regulatorisk gulv på 20 %. Uten dette gulvet ville risikovekten på boliglån i konsern vært 18,5 % pr 31.12.2021.  </t>
    </r>
  </si>
  <si>
    <t>Fradrag forventet tap IRB fratrukket nedskrivninger</t>
  </si>
  <si>
    <t>Hybrid kapital som ikke kan medregnes i ren kjernekapital</t>
  </si>
  <si>
    <r>
      <t xml:space="preserve">Fradrag for avsatt utbytte </t>
    </r>
    <r>
      <rPr>
        <vertAlign val="superscript"/>
        <sz val="9"/>
        <rFont val="Calibri"/>
        <family val="2"/>
        <scheme val="minor"/>
      </rPr>
      <t>1)</t>
    </r>
  </si>
  <si>
    <r>
      <rPr>
        <vertAlign val="superscript"/>
        <sz val="9"/>
        <rFont val="Calibri"/>
        <family val="2"/>
        <scheme val="minor"/>
      </rPr>
      <t xml:space="preserve">*) </t>
    </r>
    <r>
      <rPr>
        <sz val="9"/>
        <rFont val="Calibri"/>
        <family val="2"/>
        <scheme val="minor"/>
      </rPr>
      <t>Betingelser fremgår av tabellen "Ansvarlig lånekapital og Fondsobligasjon"</t>
    </r>
  </si>
  <si>
    <r>
      <t xml:space="preserve">Øvrige risiko eksponeringer </t>
    </r>
    <r>
      <rPr>
        <vertAlign val="superscript"/>
        <sz val="9"/>
        <rFont val="Calibri"/>
        <family val="2"/>
        <scheme val="minor"/>
      </rPr>
      <t>3)</t>
    </r>
  </si>
  <si>
    <r>
      <t>Ren kjernekapitaldekning</t>
    </r>
    <r>
      <rPr>
        <vertAlign val="superscript"/>
        <sz val="9"/>
        <rFont val="Calibri"/>
        <family val="2"/>
        <scheme val="minor"/>
      </rPr>
      <t xml:space="preserve"> 1)2)</t>
    </r>
  </si>
  <si>
    <r>
      <t xml:space="preserve">Kjernekapitaldekning </t>
    </r>
    <r>
      <rPr>
        <vertAlign val="superscript"/>
        <sz val="9"/>
        <rFont val="Calibri"/>
        <family val="2"/>
        <scheme val="minor"/>
      </rPr>
      <t>1)2)</t>
    </r>
  </si>
  <si>
    <r>
      <t xml:space="preserve">Kapitaldekning </t>
    </r>
    <r>
      <rPr>
        <vertAlign val="superscript"/>
        <sz val="9"/>
        <rFont val="Calibri"/>
        <family val="2"/>
        <scheme val="minor"/>
      </rPr>
      <t>1)2)</t>
    </r>
  </si>
  <si>
    <r>
      <rPr>
        <b/>
        <sz val="9"/>
        <rFont val="Calibri"/>
        <family val="2"/>
        <scheme val="minor"/>
      </rPr>
      <t>Konsern</t>
    </r>
    <r>
      <rPr>
        <sz val="9"/>
        <rFont val="Calibri"/>
        <family val="2"/>
        <scheme val="minor"/>
      </rPr>
      <t xml:space="preserve"> </t>
    </r>
  </si>
  <si>
    <t>* SpareBank 1 SR-Bank har solgt seg ut av SR-Forvaltning AS i 4 kvartal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</si>
</sst>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#,##0;\(#,##0\);&quot;-&quot;"/>
    <numFmt numFmtId="168" formatCode="#,##0;[Red]\(#,##0\);0"/>
    <numFmt numFmtId="169" formatCode="_(* #,##0_);_(* \(#,##0\);_(* &quot; - &quot;_);_(@_)"/>
    <numFmt numFmtId="170" formatCode="0.0\ %"/>
    <numFmt numFmtId="171" formatCode="_(* #,##0_);_(* \(#,##0\);_(* &quot;-&quot;??_);_(@_)"/>
    <numFmt numFmtId="172" formatCode="#,##0.0"/>
    <numFmt numFmtId="173" formatCode="dd/mm/yyyy;@"/>
    <numFmt numFmtId="174" formatCode="_ * #,##0_ ;_ * \-#,##0_ ;_ * &quot;-&quot;??_ ;_ @_ "/>
    <numFmt numFmtId="175" formatCode="dd/mm/yy;@"/>
    <numFmt numFmtId="176" formatCode="_-* #,##0_-;\-* #,##0_-;_-* &quot;-&quot;??_-;_-@_-"/>
    <numFmt numFmtId="177" formatCode="#,##0.000"/>
    <numFmt numFmtId="178" formatCode="dd\/mm\/yyyy"/>
    <numFmt numFmtId="179" formatCode="_ * #,##0.00_ ;_ * \-#,##0.00_ ;_ * &quot;-&quot;??_ ;_ @_ "/>
  </numFmts>
  <fonts count="66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i/>
      <vertAlign val="superscript"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222222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  <font>
      <sz val="10"/>
      <name val="Arial Narrow"/>
      <family val="2"/>
    </font>
    <font>
      <sz val="7"/>
      <color indexed="8"/>
      <name val="Arial Narrow"/>
      <family val="2"/>
    </font>
    <font>
      <b/>
      <i/>
      <sz val="9"/>
      <name val="Calibri"/>
      <family val="2"/>
    </font>
    <font>
      <u/>
      <sz val="10"/>
      <color theme="10"/>
      <name val="Verdana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sz val="12"/>
      <color indexed="8"/>
      <name val="Gill Sans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6"/>
      <color rgb="FF44546A"/>
      <name val="Calibri Light"/>
      <family val="2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Arial Narrow"/>
      <family val="2"/>
    </font>
    <font>
      <sz val="7"/>
      <color theme="1"/>
      <name val="Arial Narrow"/>
      <family val="2"/>
    </font>
    <font>
      <sz val="10"/>
      <color rgb="FFFF0000"/>
      <name val="Calibri"/>
      <family val="2"/>
      <scheme val="minor"/>
    </font>
    <font>
      <sz val="10"/>
      <color theme="1"/>
      <name val="Verdana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8"/>
      <name val="Arial Narrow"/>
      <family val="2"/>
    </font>
    <font>
      <sz val="8"/>
      <color indexed="8"/>
      <name val="Gill Sans"/>
    </font>
    <font>
      <b/>
      <sz val="9"/>
      <color rgb="FF22222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169" fontId="10" fillId="0" borderId="0" applyFill="0" applyBorder="0">
      <alignment horizontal="right" vertical="top"/>
    </xf>
    <xf numFmtId="0" fontId="11" fillId="0" borderId="0">
      <alignment horizontal="center" wrapText="1"/>
    </xf>
    <xf numFmtId="165" fontId="10" fillId="0" borderId="0" applyFill="0" applyBorder="0" applyAlignment="0" applyProtection="0">
      <alignment horizontal="right" vertical="top"/>
    </xf>
    <xf numFmtId="167" fontId="9" fillId="0" borderId="0"/>
    <xf numFmtId="0" fontId="10" fillId="0" borderId="0" applyFill="0" applyBorder="0">
      <alignment horizontal="left" vertical="top"/>
    </xf>
    <xf numFmtId="168" fontId="8" fillId="0" borderId="0"/>
    <xf numFmtId="0" fontId="12" fillId="0" borderId="0"/>
    <xf numFmtId="0" fontId="10" fillId="0" borderId="0"/>
    <xf numFmtId="0" fontId="12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8" fillId="6" borderId="12" applyNumberFormat="0" applyFont="0" applyBorder="0">
      <alignment horizontal="center" vertical="center"/>
    </xf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7" fillId="0" borderId="0"/>
    <xf numFmtId="0" fontId="48" fillId="0" borderId="0"/>
    <xf numFmtId="0" fontId="49" fillId="0" borderId="0"/>
    <xf numFmtId="0" fontId="49" fillId="0" borderId="0"/>
    <xf numFmtId="166" fontId="50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4" fillId="0" borderId="0"/>
    <xf numFmtId="3" fontId="47" fillId="0" borderId="0"/>
    <xf numFmtId="179" fontId="8" fillId="0" borderId="0" applyFont="0" applyFill="0" applyBorder="0" applyAlignment="0" applyProtection="0"/>
    <xf numFmtId="0" fontId="4" fillId="0" borderId="0"/>
    <xf numFmtId="41" fontId="10" fillId="0" borderId="0" applyFill="0" applyBorder="0" applyAlignment="0" applyProtection="0">
      <alignment horizontal="right" vertical="top"/>
    </xf>
    <xf numFmtId="0" fontId="8" fillId="6" borderId="36" applyNumberFormat="0" applyFont="0" applyBorder="0">
      <alignment horizontal="center" vertical="center"/>
    </xf>
    <xf numFmtId="0" fontId="8" fillId="6" borderId="35" applyNumberFormat="0" applyFont="0" applyBorder="0">
      <alignment horizontal="center"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6" borderId="34" applyNumberFormat="0" applyFont="0" applyBorder="0">
      <alignment horizontal="center" vertical="center"/>
    </xf>
    <xf numFmtId="9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1" fontId="10" fillId="0" borderId="0" applyFill="0" applyBorder="0" applyAlignment="0" applyProtection="0">
      <alignment horizontal="right" vertical="top"/>
    </xf>
    <xf numFmtId="0" fontId="8" fillId="6" borderId="36" applyNumberFormat="0" applyFont="0" applyBorder="0">
      <alignment horizontal="center"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6" borderId="36" applyNumberFormat="0" applyFont="0" applyBorder="0">
      <alignment horizontal="center" vertical="center"/>
    </xf>
    <xf numFmtId="9" fontId="2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946">
    <xf numFmtId="0" fontId="0" fillId="0" borderId="0" xfId="0"/>
    <xf numFmtId="0" fontId="14" fillId="2" borderId="5" xfId="0" applyFont="1" applyFill="1" applyBorder="1"/>
    <xf numFmtId="14" fontId="15" fillId="2" borderId="5" xfId="0" applyNumberFormat="1" applyFont="1" applyFill="1" applyBorder="1"/>
    <xf numFmtId="14" fontId="14" fillId="2" borderId="5" xfId="0" applyNumberFormat="1" applyFont="1" applyFill="1" applyBorder="1"/>
    <xf numFmtId="0" fontId="14" fillId="0" borderId="0" xfId="5" applyFont="1" applyFill="1">
      <alignment horizontal="left" vertical="top"/>
    </xf>
    <xf numFmtId="164" fontId="14" fillId="0" borderId="0" xfId="1" applyNumberFormat="1" applyFont="1" applyFill="1" applyAlignment="1">
      <alignment vertical="top"/>
    </xf>
    <xf numFmtId="0" fontId="14" fillId="0" borderId="0" xfId="5" applyFont="1" applyFill="1" applyAlignment="1">
      <alignment horizontal="left" vertical="top"/>
    </xf>
    <xf numFmtId="0" fontId="15" fillId="0" borderId="6" xfId="5" applyFont="1" applyFill="1" applyBorder="1" applyAlignment="1">
      <alignment horizontal="left" vertical="top"/>
    </xf>
    <xf numFmtId="164" fontId="14" fillId="0" borderId="6" xfId="1" applyNumberFormat="1" applyFont="1" applyFill="1" applyBorder="1" applyAlignment="1">
      <alignment vertical="top"/>
    </xf>
    <xf numFmtId="0" fontId="15" fillId="0" borderId="0" xfId="5" applyFont="1" applyFill="1">
      <alignment horizontal="left" vertical="top"/>
    </xf>
    <xf numFmtId="0" fontId="14" fillId="0" borderId="0" xfId="5" applyFont="1" applyFill="1" applyBorder="1" applyAlignment="1">
      <alignment horizontal="left" vertical="top"/>
    </xf>
    <xf numFmtId="164" fontId="14" fillId="0" borderId="0" xfId="1" applyNumberFormat="1" applyFont="1" applyFill="1" applyBorder="1" applyAlignment="1">
      <alignment vertical="top"/>
    </xf>
    <xf numFmtId="0" fontId="15" fillId="0" borderId="0" xfId="5" applyFont="1" applyFill="1" applyBorder="1" applyAlignment="1">
      <alignment horizontal="left" vertical="top"/>
    </xf>
    <xf numFmtId="0" fontId="15" fillId="2" borderId="0" xfId="0" applyFont="1" applyFill="1" applyBorder="1"/>
    <xf numFmtId="0" fontId="14" fillId="2" borderId="0" xfId="0" applyFont="1" applyFill="1" applyBorder="1"/>
    <xf numFmtId="0" fontId="15" fillId="0" borderId="5" xfId="5" applyFont="1" applyFill="1" applyBorder="1">
      <alignment horizontal="left" vertical="top"/>
    </xf>
    <xf numFmtId="14" fontId="14" fillId="3" borderId="5" xfId="0" applyNumberFormat="1" applyFont="1" applyFill="1" applyBorder="1"/>
    <xf numFmtId="0" fontId="14" fillId="2" borderId="0" xfId="0" applyFont="1" applyFill="1"/>
    <xf numFmtId="3" fontId="14" fillId="3" borderId="0" xfId="0" applyNumberFormat="1" applyFont="1" applyFill="1"/>
    <xf numFmtId="0" fontId="14" fillId="3" borderId="0" xfId="0" applyFont="1" applyFill="1"/>
    <xf numFmtId="0" fontId="14" fillId="2" borderId="4" xfId="0" applyFont="1" applyFill="1" applyBorder="1"/>
    <xf numFmtId="0" fontId="15" fillId="2" borderId="0" xfId="0" applyFont="1" applyFill="1"/>
    <xf numFmtId="0" fontId="14" fillId="0" borderId="0" xfId="5" applyFont="1" applyFill="1" applyAlignment="1">
      <alignment horizontal="center" vertical="top"/>
    </xf>
    <xf numFmtId="169" fontId="14" fillId="0" borderId="0" xfId="1" applyFont="1" applyFill="1" applyAlignment="1">
      <alignment vertical="top"/>
    </xf>
    <xf numFmtId="10" fontId="14" fillId="0" borderId="0" xfId="1" applyNumberFormat="1" applyFont="1" applyFill="1" applyAlignment="1">
      <alignment vertical="top"/>
    </xf>
    <xf numFmtId="0" fontId="14" fillId="0" borderId="0" xfId="0" applyFont="1"/>
    <xf numFmtId="168" fontId="14" fillId="2" borderId="0" xfId="6" applyFont="1" applyFill="1"/>
    <xf numFmtId="167" fontId="14" fillId="2" borderId="0" xfId="4" applyFont="1" applyFill="1" applyBorder="1"/>
    <xf numFmtId="168" fontId="15" fillId="2" borderId="0" xfId="6" applyFont="1" applyFill="1" applyBorder="1"/>
    <xf numFmtId="168" fontId="15" fillId="0" borderId="0" xfId="6" applyFont="1" applyFill="1" applyBorder="1" applyAlignment="1">
      <alignment horizontal="right"/>
    </xf>
    <xf numFmtId="168" fontId="14" fillId="0" borderId="0" xfId="6" applyFont="1" applyFill="1" applyBorder="1"/>
    <xf numFmtId="167" fontId="15" fillId="0" borderId="0" xfId="4" applyFont="1" applyFill="1" applyBorder="1" applyAlignment="1">
      <alignment horizontal="left"/>
    </xf>
    <xf numFmtId="167" fontId="15" fillId="0" borderId="0" xfId="8" applyNumberFormat="1" applyFont="1" applyFill="1" applyBorder="1" applyAlignment="1"/>
    <xf numFmtId="0" fontId="15" fillId="0" borderId="0" xfId="2" applyFont="1" applyFill="1" applyBorder="1" applyAlignment="1">
      <alignment horizontal="right"/>
    </xf>
    <xf numFmtId="0" fontId="15" fillId="0" borderId="0" xfId="5" applyNumberFormat="1" applyFont="1" applyFill="1" applyBorder="1" applyAlignment="1">
      <alignment horizontal="left" vertical="top"/>
    </xf>
    <xf numFmtId="0" fontId="14" fillId="0" borderId="0" xfId="5" applyFont="1" applyFill="1" applyBorder="1">
      <alignment horizontal="left" vertical="top"/>
    </xf>
    <xf numFmtId="0" fontId="14" fillId="0" borderId="0" xfId="5" applyFont="1" applyFill="1" applyBorder="1" applyAlignment="1">
      <alignment horizontal="right" vertical="top" wrapText="1"/>
    </xf>
    <xf numFmtId="0" fontId="14" fillId="2" borderId="0" xfId="5" applyNumberFormat="1" applyFont="1" applyFill="1" applyBorder="1">
      <alignment horizontal="left" vertical="top"/>
    </xf>
    <xf numFmtId="0" fontId="14" fillId="0" borderId="0" xfId="1" applyNumberFormat="1" applyFont="1" applyFill="1" applyBorder="1" applyAlignment="1">
      <alignment vertical="top"/>
    </xf>
    <xf numFmtId="0" fontId="15" fillId="0" borderId="0" xfId="5" applyNumberFormat="1" applyFont="1" applyFill="1" applyBorder="1">
      <alignment horizontal="left" vertical="top"/>
    </xf>
    <xf numFmtId="0" fontId="15" fillId="0" borderId="0" xfId="5" applyFont="1" applyFill="1" applyBorder="1">
      <alignment horizontal="left" vertical="top"/>
    </xf>
    <xf numFmtId="0" fontId="14" fillId="0" borderId="0" xfId="5" applyFont="1" applyFill="1" applyBorder="1" applyAlignment="1">
      <alignment horizontal="left" vertical="top" wrapText="1"/>
    </xf>
    <xf numFmtId="0" fontId="14" fillId="0" borderId="0" xfId="5" applyNumberFormat="1" applyFont="1" applyFill="1" applyBorder="1">
      <alignment horizontal="left" vertical="top"/>
    </xf>
    <xf numFmtId="0" fontId="15" fillId="0" borderId="0" xfId="5" quotePrefix="1" applyNumberFormat="1" applyFont="1" applyFill="1" applyBorder="1" applyAlignment="1">
      <alignment horizontal="left" vertical="top"/>
    </xf>
    <xf numFmtId="0" fontId="15" fillId="0" borderId="0" xfId="5" applyFont="1" applyFill="1" applyBorder="1" applyAlignment="1">
      <alignment horizontal="left" vertical="top" wrapText="1"/>
    </xf>
    <xf numFmtId="0" fontId="14" fillId="0" borderId="0" xfId="5" applyNumberFormat="1" applyFont="1" applyFill="1" applyBorder="1" applyAlignment="1">
      <alignment horizontal="left" vertical="top"/>
    </xf>
    <xf numFmtId="168" fontId="14" fillId="0" borderId="0" xfId="6" applyFont="1" applyFill="1" applyBorder="1" applyAlignment="1">
      <alignment vertical="top"/>
    </xf>
    <xf numFmtId="167" fontId="14" fillId="0" borderId="0" xfId="5" applyNumberFormat="1" applyFont="1" applyFill="1" applyBorder="1">
      <alignment horizontal="left" vertical="top"/>
    </xf>
    <xf numFmtId="167" fontId="15" fillId="0" borderId="0" xfId="5" applyNumberFormat="1" applyFont="1" applyFill="1" applyBorder="1">
      <alignment horizontal="left" vertical="top"/>
    </xf>
    <xf numFmtId="0" fontId="14" fillId="0" borderId="0" xfId="0" applyFont="1" applyFill="1" applyBorder="1"/>
    <xf numFmtId="168" fontId="14" fillId="0" borderId="0" xfId="6" applyFont="1" applyFill="1"/>
    <xf numFmtId="0" fontId="17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right" wrapText="1"/>
    </xf>
    <xf numFmtId="0" fontId="14" fillId="2" borderId="0" xfId="0" applyFont="1" applyFill="1" applyAlignment="1"/>
    <xf numFmtId="0" fontId="15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center" wrapText="1"/>
    </xf>
    <xf numFmtId="14" fontId="14" fillId="2" borderId="0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left"/>
    </xf>
    <xf numFmtId="3" fontId="14" fillId="2" borderId="0" xfId="0" applyNumberFormat="1" applyFont="1" applyFill="1" applyBorder="1" applyAlignment="1">
      <alignment wrapText="1"/>
    </xf>
    <xf numFmtId="0" fontId="14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wrapText="1"/>
    </xf>
    <xf numFmtId="3" fontId="15" fillId="2" borderId="0" xfId="0" applyNumberFormat="1" applyFont="1" applyFill="1" applyBorder="1" applyAlignment="1">
      <alignment wrapText="1"/>
    </xf>
    <xf numFmtId="3" fontId="14" fillId="2" borderId="0" xfId="0" applyNumberFormat="1" applyFont="1" applyFill="1" applyAlignment="1"/>
    <xf numFmtId="3" fontId="14" fillId="2" borderId="0" xfId="0" applyNumberFormat="1" applyFont="1" applyFill="1"/>
    <xf numFmtId="0" fontId="14" fillId="2" borderId="0" xfId="0" applyFont="1" applyFill="1" applyBorder="1" applyAlignment="1"/>
    <xf numFmtId="0" fontId="15" fillId="2" borderId="6" xfId="0" applyFont="1" applyFill="1" applyBorder="1" applyAlignment="1"/>
    <xf numFmtId="3" fontId="15" fillId="2" borderId="0" xfId="0" applyNumberFormat="1" applyFont="1" applyFill="1" applyBorder="1" applyAlignment="1"/>
    <xf numFmtId="0" fontId="17" fillId="2" borderId="0" xfId="0" applyFont="1" applyFill="1"/>
    <xf numFmtId="0" fontId="15" fillId="2" borderId="0" xfId="0" applyFont="1" applyFill="1" applyBorder="1" applyAlignment="1">
      <alignment wrapText="1"/>
    </xf>
    <xf numFmtId="0" fontId="15" fillId="2" borderId="5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wrapText="1"/>
    </xf>
    <xf numFmtId="0" fontId="15" fillId="2" borderId="0" xfId="0" applyFont="1" applyFill="1" applyBorder="1" applyAlignment="1"/>
    <xf numFmtId="9" fontId="14" fillId="2" borderId="0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/>
    </xf>
    <xf numFmtId="0" fontId="15" fillId="2" borderId="6" xfId="0" applyFont="1" applyFill="1" applyBorder="1"/>
    <xf numFmtId="9" fontId="14" fillId="2" borderId="6" xfId="0" applyNumberFormat="1" applyFont="1" applyFill="1" applyBorder="1" applyAlignment="1">
      <alignment horizontal="right"/>
    </xf>
    <xf numFmtId="0" fontId="14" fillId="2" borderId="6" xfId="0" applyFont="1" applyFill="1" applyBorder="1" applyAlignment="1">
      <alignment horizontal="right"/>
    </xf>
    <xf numFmtId="0" fontId="15" fillId="3" borderId="0" xfId="0" applyFont="1" applyFill="1" applyBorder="1" applyAlignment="1">
      <alignment horizontal="left"/>
    </xf>
    <xf numFmtId="0" fontId="14" fillId="3" borderId="0" xfId="0" applyFont="1" applyFill="1" applyBorder="1"/>
    <xf numFmtId="0" fontId="14" fillId="3" borderId="0" xfId="0" applyFont="1" applyFill="1" applyBorder="1" applyAlignment="1">
      <alignment horizontal="left"/>
    </xf>
    <xf numFmtId="0" fontId="14" fillId="3" borderId="0" xfId="0" applyFont="1" applyFill="1" applyBorder="1" applyAlignment="1"/>
    <xf numFmtId="9" fontId="14" fillId="3" borderId="0" xfId="0" applyNumberFormat="1" applyFont="1" applyFill="1" applyBorder="1" applyAlignment="1">
      <alignment horizontal="right"/>
    </xf>
    <xf numFmtId="14" fontId="15" fillId="2" borderId="5" xfId="0" applyNumberFormat="1" applyFont="1" applyFill="1" applyBorder="1" applyAlignment="1">
      <alignment horizontal="right" wrapText="1"/>
    </xf>
    <xf numFmtId="14" fontId="14" fillId="2" borderId="5" xfId="0" applyNumberFormat="1" applyFont="1" applyFill="1" applyBorder="1" applyAlignment="1">
      <alignment horizontal="right" wrapText="1"/>
    </xf>
    <xf numFmtId="0" fontId="16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right" vertical="top"/>
    </xf>
    <xf numFmtId="14" fontId="14" fillId="2" borderId="5" xfId="0" applyNumberFormat="1" applyFont="1" applyFill="1" applyBorder="1" applyAlignment="1">
      <alignment horizontal="right" vertical="top"/>
    </xf>
    <xf numFmtId="0" fontId="15" fillId="2" borderId="0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left"/>
    </xf>
    <xf numFmtId="0" fontId="14" fillId="2" borderId="0" xfId="0" applyFont="1" applyFill="1" applyAlignment="1">
      <alignment vertical="top" wrapText="1"/>
    </xf>
    <xf numFmtId="0" fontId="14" fillId="2" borderId="0" xfId="0" applyFont="1" applyFill="1" applyAlignment="1">
      <alignment horizontal="right"/>
    </xf>
    <xf numFmtId="3" fontId="15" fillId="2" borderId="0" xfId="11" applyNumberFormat="1" applyFont="1" applyFill="1" applyBorder="1" applyAlignment="1">
      <alignment horizontal="right" vertical="top" wrapText="1"/>
    </xf>
    <xf numFmtId="168" fontId="15" fillId="2" borderId="0" xfId="6" applyFont="1" applyFill="1"/>
    <xf numFmtId="168" fontId="14" fillId="0" borderId="0" xfId="6" applyFont="1" applyFill="1" applyAlignment="1">
      <alignment horizontal="right"/>
    </xf>
    <xf numFmtId="164" fontId="14" fillId="0" borderId="0" xfId="5" applyNumberFormat="1" applyFont="1" applyFill="1">
      <alignment horizontal="left" vertical="top"/>
    </xf>
    <xf numFmtId="169" fontId="14" fillId="0" borderId="0" xfId="1" applyFont="1" applyFill="1" applyAlignment="1">
      <alignment horizontal="left" vertical="top"/>
    </xf>
    <xf numFmtId="0" fontId="14" fillId="0" borderId="0" xfId="5" applyFont="1" applyFill="1" applyAlignment="1">
      <alignment horizontal="left" vertical="top" wrapText="1"/>
    </xf>
    <xf numFmtId="0" fontId="14" fillId="0" borderId="0" xfId="0" applyFont="1" applyFill="1"/>
    <xf numFmtId="168" fontId="21" fillId="0" borderId="0" xfId="6" applyFont="1" applyFill="1"/>
    <xf numFmtId="168" fontId="15" fillId="0" borderId="0" xfId="6" applyFont="1" applyFill="1" applyAlignment="1">
      <alignment horizontal="center"/>
    </xf>
    <xf numFmtId="168" fontId="15" fillId="0" borderId="0" xfId="6" applyFont="1" applyFill="1"/>
    <xf numFmtId="0" fontId="15" fillId="2" borderId="5" xfId="0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/>
    </xf>
    <xf numFmtId="3" fontId="15" fillId="2" borderId="6" xfId="0" applyNumberFormat="1" applyFont="1" applyFill="1" applyBorder="1" applyAlignment="1">
      <alignment horizontal="right"/>
    </xf>
    <xf numFmtId="170" fontId="14" fillId="2" borderId="0" xfId="10" applyNumberFormat="1" applyFont="1" applyFill="1"/>
    <xf numFmtId="4" fontId="14" fillId="2" borderId="0" xfId="0" applyNumberFormat="1" applyFont="1" applyFill="1"/>
    <xf numFmtId="0" fontId="14" fillId="2" borderId="0" xfId="0" applyFont="1" applyFill="1" applyAlignment="1">
      <alignment horizontal="left" vertical="top" wrapText="1"/>
    </xf>
    <xf numFmtId="3" fontId="15" fillId="2" borderId="0" xfId="11" applyNumberFormat="1" applyFont="1" applyFill="1" applyBorder="1" applyAlignment="1"/>
    <xf numFmtId="0" fontId="15" fillId="2" borderId="5" xfId="0" applyFont="1" applyFill="1" applyBorder="1" applyAlignment="1">
      <alignment horizontal="right" vertical="top" wrapText="1"/>
    </xf>
    <xf numFmtId="3" fontId="14" fillId="2" borderId="0" xfId="11" applyNumberFormat="1" applyFont="1" applyFill="1" applyBorder="1" applyAlignment="1"/>
    <xf numFmtId="0" fontId="14" fillId="2" borderId="0" xfId="0" quotePrefix="1" applyFont="1" applyFill="1"/>
    <xf numFmtId="3" fontId="15" fillId="2" borderId="0" xfId="1" applyNumberFormat="1" applyFont="1" applyFill="1" applyBorder="1" applyAlignment="1">
      <alignment horizontal="right" vertical="top" wrapText="1"/>
    </xf>
    <xf numFmtId="0" fontId="14" fillId="2" borderId="7" xfId="0" applyFont="1" applyFill="1" applyBorder="1" applyAlignment="1">
      <alignment vertical="top"/>
    </xf>
    <xf numFmtId="0" fontId="14" fillId="2" borderId="0" xfId="0" applyFont="1" applyFill="1" applyAlignment="1">
      <alignment horizontal="left"/>
    </xf>
    <xf numFmtId="3" fontId="14" fillId="3" borderId="0" xfId="0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 vertical="top" wrapText="1"/>
    </xf>
    <xf numFmtId="3" fontId="15" fillId="2" borderId="0" xfId="0" applyNumberFormat="1" applyFont="1" applyFill="1" applyBorder="1"/>
    <xf numFmtId="0" fontId="15" fillId="2" borderId="5" xfId="0" applyFont="1" applyFill="1" applyBorder="1" applyAlignment="1">
      <alignment horizontal="center" vertical="top" wrapText="1"/>
    </xf>
    <xf numFmtId="0" fontId="17" fillId="2" borderId="0" xfId="0" applyFont="1" applyFill="1" applyBorder="1"/>
    <xf numFmtId="0" fontId="14" fillId="2" borderId="2" xfId="0" applyFont="1" applyFill="1" applyBorder="1"/>
    <xf numFmtId="3" fontId="15" fillId="2" borderId="6" xfId="0" applyNumberFormat="1" applyFont="1" applyFill="1" applyBorder="1"/>
    <xf numFmtId="0" fontId="17" fillId="2" borderId="0" xfId="12" applyFont="1" applyFill="1"/>
    <xf numFmtId="0" fontId="14" fillId="2" borderId="0" xfId="12" applyFont="1" applyFill="1"/>
    <xf numFmtId="0" fontId="14" fillId="2" borderId="0" xfId="12" applyFont="1" applyFill="1" applyBorder="1"/>
    <xf numFmtId="0" fontId="15" fillId="2" borderId="0" xfId="12" applyFont="1" applyFill="1" applyBorder="1" applyAlignment="1">
      <alignment horizontal="left" vertical="top"/>
    </xf>
    <xf numFmtId="3" fontId="15" fillId="2" borderId="0" xfId="12" applyNumberFormat="1" applyFont="1" applyFill="1" applyBorder="1" applyAlignment="1">
      <alignment horizontal="right" vertical="top" wrapText="1"/>
    </xf>
    <xf numFmtId="9" fontId="16" fillId="2" borderId="0" xfId="10" applyFont="1" applyFill="1" applyBorder="1" applyAlignment="1">
      <alignment horizontal="right" vertical="top" wrapText="1"/>
    </xf>
    <xf numFmtId="9" fontId="15" fillId="2" borderId="0" xfId="10" applyFont="1" applyFill="1" applyBorder="1" applyAlignment="1">
      <alignment horizontal="right" vertical="top" wrapText="1"/>
    </xf>
    <xf numFmtId="14" fontId="15" fillId="2" borderId="0" xfId="0" applyNumberFormat="1" applyFont="1" applyFill="1"/>
    <xf numFmtId="0" fontId="15" fillId="2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9" fontId="14" fillId="2" borderId="0" xfId="10" applyFont="1" applyFill="1" applyBorder="1" applyAlignment="1">
      <alignment horizontal="right" wrapText="1"/>
    </xf>
    <xf numFmtId="0" fontId="14" fillId="2" borderId="6" xfId="0" applyFont="1" applyFill="1" applyBorder="1" applyAlignment="1">
      <alignment horizontal="left"/>
    </xf>
    <xf numFmtId="3" fontId="14" fillId="2" borderId="6" xfId="0" applyNumberFormat="1" applyFont="1" applyFill="1" applyBorder="1" applyAlignment="1">
      <alignment horizontal="right" wrapText="1"/>
    </xf>
    <xf numFmtId="0" fontId="14" fillId="2" borderId="6" xfId="0" applyFont="1" applyFill="1" applyBorder="1"/>
    <xf numFmtId="0" fontId="14" fillId="2" borderId="0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right" vertical="top" wrapText="1"/>
    </xf>
    <xf numFmtId="3" fontId="15" fillId="2" borderId="0" xfId="0" applyNumberFormat="1" applyFont="1" applyFill="1" applyBorder="1" applyAlignment="1">
      <alignment horizontal="right" vertical="top" wrapText="1"/>
    </xf>
    <xf numFmtId="3" fontId="15" fillId="2" borderId="5" xfId="0" applyNumberFormat="1" applyFont="1" applyFill="1" applyBorder="1" applyAlignment="1">
      <alignment horizontal="right" vertical="top" wrapText="1"/>
    </xf>
    <xf numFmtId="3" fontId="15" fillId="2" borderId="0" xfId="0" applyNumberFormat="1" applyFont="1" applyFill="1" applyBorder="1" applyAlignment="1">
      <alignment horizontal="right" vertical="center" wrapText="1"/>
    </xf>
    <xf numFmtId="170" fontId="15" fillId="2" borderId="6" xfId="10" applyNumberFormat="1" applyFont="1" applyFill="1" applyBorder="1"/>
    <xf numFmtId="171" fontId="14" fillId="2" borderId="0" xfId="11" applyNumberFormat="1" applyFont="1" applyFill="1" applyBorder="1" applyAlignment="1"/>
    <xf numFmtId="10" fontId="14" fillId="2" borderId="0" xfId="11" applyNumberFormat="1" applyFont="1" applyFill="1" applyBorder="1" applyAlignment="1"/>
    <xf numFmtId="0" fontId="17" fillId="2" borderId="2" xfId="0" applyFont="1" applyFill="1" applyBorder="1"/>
    <xf numFmtId="0" fontId="15" fillId="2" borderId="0" xfId="0" applyFont="1" applyFill="1" applyBorder="1" applyAlignment="1">
      <alignment vertical="top"/>
    </xf>
    <xf numFmtId="0" fontId="14" fillId="2" borderId="0" xfId="9" applyFont="1" applyFill="1"/>
    <xf numFmtId="0" fontId="14" fillId="0" borderId="0" xfId="7" applyFont="1" applyFill="1"/>
    <xf numFmtId="0" fontId="15" fillId="2" borderId="6" xfId="0" applyFont="1" applyFill="1" applyBorder="1" applyAlignment="1">
      <alignment vertical="top"/>
    </xf>
    <xf numFmtId="0" fontId="14" fillId="2" borderId="0" xfId="0" applyFont="1" applyFill="1" applyBorder="1" applyAlignment="1">
      <alignment horizontal="left" vertical="center"/>
    </xf>
    <xf numFmtId="14" fontId="15" fillId="2" borderId="0" xfId="0" applyNumberFormat="1" applyFont="1" applyFill="1" applyBorder="1" applyAlignment="1">
      <alignment horizontal="right" vertical="top"/>
    </xf>
    <xf numFmtId="0" fontId="14" fillId="3" borderId="0" xfId="11" applyNumberFormat="1" applyFont="1" applyFill="1" applyBorder="1" applyAlignment="1">
      <alignment horizontal="right" wrapText="1"/>
    </xf>
    <xf numFmtId="3" fontId="14" fillId="3" borderId="0" xfId="11" applyNumberFormat="1" applyFont="1" applyFill="1" applyBorder="1" applyAlignment="1">
      <alignment horizontal="right" wrapText="1"/>
    </xf>
    <xf numFmtId="171" fontId="14" fillId="2" borderId="0" xfId="11" applyNumberFormat="1" applyFont="1" applyFill="1"/>
    <xf numFmtId="14" fontId="15" fillId="0" borderId="5" xfId="0" applyNumberFormat="1" applyFont="1" applyBorder="1" applyAlignment="1">
      <alignment horizontal="right"/>
    </xf>
    <xf numFmtId="0" fontId="14" fillId="0" borderId="0" xfId="0" applyFont="1" applyBorder="1"/>
    <xf numFmtId="0" fontId="14" fillId="0" borderId="1" xfId="0" applyFont="1" applyBorder="1"/>
    <xf numFmtId="0" fontId="14" fillId="2" borderId="0" xfId="0" applyFont="1" applyFill="1"/>
    <xf numFmtId="0" fontId="19" fillId="4" borderId="8" xfId="0" applyFont="1" applyFill="1" applyBorder="1" applyAlignment="1">
      <alignment horizontal="left"/>
    </xf>
    <xf numFmtId="0" fontId="20" fillId="4" borderId="8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/>
    <xf numFmtId="0" fontId="20" fillId="4" borderId="0" xfId="0" applyFont="1" applyFill="1" applyAlignment="1">
      <alignment horizontal="right"/>
    </xf>
    <xf numFmtId="0" fontId="14" fillId="2" borderId="0" xfId="0" applyFont="1" applyFill="1"/>
    <xf numFmtId="0" fontId="14" fillId="2" borderId="5" xfId="0" applyFont="1" applyFill="1" applyBorder="1" applyAlignment="1">
      <alignment horizontal="left"/>
    </xf>
    <xf numFmtId="0" fontId="23" fillId="3" borderId="0" xfId="0" applyFont="1" applyFill="1"/>
    <xf numFmtId="0" fontId="21" fillId="3" borderId="0" xfId="0" applyFont="1" applyFill="1" applyAlignment="1">
      <alignment horizontal="right"/>
    </xf>
    <xf numFmtId="0" fontId="21" fillId="3" borderId="0" xfId="0" applyFont="1" applyFill="1"/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right"/>
    </xf>
    <xf numFmtId="0" fontId="21" fillId="5" borderId="0" xfId="0" applyFont="1" applyFill="1" applyAlignment="1">
      <alignment horizontal="right"/>
    </xf>
    <xf numFmtId="0" fontId="23" fillId="5" borderId="0" xfId="0" applyFont="1" applyFill="1"/>
    <xf numFmtId="0" fontId="23" fillId="3" borderId="0" xfId="0" applyNumberFormat="1" applyFont="1" applyFill="1"/>
    <xf numFmtId="0" fontId="23" fillId="5" borderId="0" xfId="0" applyFont="1" applyFill="1" applyAlignment="1">
      <alignment horizontal="right"/>
    </xf>
    <xf numFmtId="0" fontId="21" fillId="2" borderId="0" xfId="0" applyFont="1" applyFill="1"/>
    <xf numFmtId="0" fontId="14" fillId="2" borderId="0" xfId="0" applyFont="1" applyFill="1"/>
    <xf numFmtId="3" fontId="14" fillId="3" borderId="0" xfId="0" applyNumberFormat="1" applyFont="1" applyFill="1" applyAlignment="1">
      <alignment horizontal="right"/>
    </xf>
    <xf numFmtId="0" fontId="14" fillId="3" borderId="0" xfId="0" applyFont="1" applyFill="1" applyBorder="1" applyAlignment="1">
      <alignment wrapText="1"/>
    </xf>
    <xf numFmtId="0" fontId="14" fillId="2" borderId="0" xfId="0" applyFont="1" applyFill="1"/>
    <xf numFmtId="0" fontId="17" fillId="3" borderId="0" xfId="0" applyFont="1" applyFill="1" applyBorder="1" applyAlignment="1">
      <alignment vertical="top" wrapText="1"/>
    </xf>
    <xf numFmtId="0" fontId="15" fillId="3" borderId="0" xfId="0" applyFont="1" applyFill="1" applyBorder="1" applyAlignment="1">
      <alignment horizontal="right" vertical="top" wrapText="1"/>
    </xf>
    <xf numFmtId="0" fontId="15" fillId="3" borderId="0" xfId="0" applyFont="1" applyFill="1" applyBorder="1" applyAlignment="1">
      <alignment horizontal="left" wrapText="1"/>
    </xf>
    <xf numFmtId="0" fontId="15" fillId="3" borderId="0" xfId="0" applyFont="1" applyFill="1" applyBorder="1" applyAlignment="1">
      <alignment horizontal="right"/>
    </xf>
    <xf numFmtId="0" fontId="14" fillId="3" borderId="0" xfId="0" applyFont="1" applyFill="1" applyBorder="1" applyAlignment="1">
      <alignment horizontal="right" wrapText="1"/>
    </xf>
    <xf numFmtId="0" fontId="14" fillId="3" borderId="5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14" fontId="14" fillId="3" borderId="5" xfId="0" applyNumberFormat="1" applyFont="1" applyFill="1" applyBorder="1" applyAlignment="1">
      <alignment horizontal="right"/>
    </xf>
    <xf numFmtId="3" fontId="14" fillId="3" borderId="0" xfId="0" applyNumberFormat="1" applyFont="1" applyFill="1" applyBorder="1" applyAlignment="1">
      <alignment wrapText="1"/>
    </xf>
    <xf numFmtId="0" fontId="14" fillId="3" borderId="4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wrapText="1"/>
    </xf>
    <xf numFmtId="3" fontId="14" fillId="3" borderId="0" xfId="0" applyNumberFormat="1" applyFont="1" applyFill="1" applyBorder="1" applyAlignment="1"/>
    <xf numFmtId="0" fontId="15" fillId="3" borderId="6" xfId="0" applyFont="1" applyFill="1" applyBorder="1" applyAlignment="1"/>
    <xf numFmtId="0" fontId="14" fillId="3" borderId="6" xfId="0" applyFont="1" applyFill="1" applyBorder="1" applyAlignment="1"/>
    <xf numFmtId="0" fontId="14" fillId="2" borderId="0" xfId="0" applyFont="1" applyFill="1"/>
    <xf numFmtId="0" fontId="14" fillId="2" borderId="0" xfId="0" applyFont="1" applyFill="1"/>
    <xf numFmtId="0" fontId="17" fillId="2" borderId="0" xfId="0" applyFont="1" applyFill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/>
    </xf>
    <xf numFmtId="3" fontId="14" fillId="2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/>
    <xf numFmtId="167" fontId="14" fillId="0" borderId="0" xfId="8" applyNumberFormat="1" applyFont="1" applyFill="1" applyBorder="1" applyAlignment="1">
      <alignment horizontal="left" vertical="top"/>
    </xf>
    <xf numFmtId="0" fontId="15" fillId="2" borderId="9" xfId="0" applyFont="1" applyFill="1" applyBorder="1" applyAlignment="1">
      <alignment horizontal="left"/>
    </xf>
    <xf numFmtId="0" fontId="8" fillId="0" borderId="0" xfId="0" applyFont="1" applyFill="1"/>
    <xf numFmtId="167" fontId="8" fillId="0" borderId="0" xfId="8" applyNumberFormat="1" applyFont="1" applyFill="1" applyAlignment="1">
      <alignment vertical="top"/>
    </xf>
    <xf numFmtId="0" fontId="8" fillId="0" borderId="0" xfId="5" applyFont="1" applyFill="1">
      <alignment horizontal="left" vertical="top"/>
    </xf>
    <xf numFmtId="0" fontId="8" fillId="0" borderId="0" xfId="5" applyFont="1" applyFill="1" applyAlignment="1">
      <alignment horizontal="left" vertical="top" wrapText="1"/>
    </xf>
    <xf numFmtId="169" fontId="8" fillId="0" borderId="0" xfId="1" applyFont="1" applyFill="1">
      <alignment horizontal="right" vertical="top"/>
    </xf>
    <xf numFmtId="0" fontId="15" fillId="0" borderId="10" xfId="0" applyFont="1" applyBorder="1"/>
    <xf numFmtId="0" fontId="15" fillId="2" borderId="5" xfId="0" applyFont="1" applyFill="1" applyBorder="1" applyAlignment="1">
      <alignment horizontal="right" wrapText="1"/>
    </xf>
    <xf numFmtId="3" fontId="15" fillId="3" borderId="6" xfId="0" applyNumberFormat="1" applyFont="1" applyFill="1" applyBorder="1" applyAlignment="1">
      <alignment horizontal="right"/>
    </xf>
    <xf numFmtId="0" fontId="14" fillId="2" borderId="0" xfId="0" applyFont="1" applyFill="1"/>
    <xf numFmtId="0" fontId="14" fillId="2" borderId="0" xfId="0" applyFont="1" applyFill="1"/>
    <xf numFmtId="0" fontId="15" fillId="3" borderId="5" xfId="0" applyFont="1" applyFill="1" applyBorder="1" applyAlignment="1">
      <alignment horizontal="left"/>
    </xf>
    <xf numFmtId="3" fontId="15" fillId="3" borderId="6" xfId="11" applyNumberFormat="1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/>
    </xf>
    <xf numFmtId="14" fontId="15" fillId="0" borderId="0" xfId="0" applyNumberFormat="1" applyFont="1" applyFill="1" applyAlignment="1">
      <alignment horizontal="left"/>
    </xf>
    <xf numFmtId="0" fontId="16" fillId="3" borderId="0" xfId="0" applyFont="1" applyFill="1" applyBorder="1" applyAlignment="1">
      <alignment horizontal="left"/>
    </xf>
    <xf numFmtId="172" fontId="14" fillId="3" borderId="0" xfId="0" applyNumberFormat="1" applyFont="1" applyFill="1"/>
    <xf numFmtId="0" fontId="14" fillId="3" borderId="4" xfId="0" applyFont="1" applyFill="1" applyBorder="1"/>
    <xf numFmtId="3" fontId="14" fillId="3" borderId="0" xfId="0" applyNumberFormat="1" applyFont="1" applyFill="1" applyBorder="1"/>
    <xf numFmtId="3" fontId="14" fillId="3" borderId="0" xfId="7" applyNumberFormat="1" applyFont="1" applyFill="1"/>
    <xf numFmtId="0" fontId="14" fillId="2" borderId="0" xfId="0" applyFont="1" applyFill="1" applyBorder="1" applyAlignment="1">
      <alignment horizontal="left" vertical="top"/>
    </xf>
    <xf numFmtId="0" fontId="14" fillId="3" borderId="0" xfId="0" applyFont="1" applyFill="1"/>
    <xf numFmtId="3" fontId="15" fillId="3" borderId="0" xfId="0" applyNumberFormat="1" applyFont="1" applyFill="1" applyBorder="1" applyAlignment="1">
      <alignment horizontal="right" wrapText="1"/>
    </xf>
    <xf numFmtId="3" fontId="14" fillId="3" borderId="0" xfId="0" applyNumberFormat="1" applyFont="1" applyFill="1" applyBorder="1" applyAlignment="1">
      <alignment horizontal="right" wrapText="1"/>
    </xf>
    <xf numFmtId="170" fontId="14" fillId="3" borderId="0" xfId="10" applyNumberFormat="1" applyFont="1" applyFill="1" applyBorder="1" applyAlignment="1"/>
    <xf numFmtId="1" fontId="14" fillId="2" borderId="0" xfId="5" applyNumberFormat="1" applyFont="1" applyFill="1" applyBorder="1" applyAlignment="1"/>
    <xf numFmtId="0" fontId="16" fillId="3" borderId="0" xfId="0" applyFont="1" applyFill="1"/>
    <xf numFmtId="0" fontId="14" fillId="2" borderId="0" xfId="0" applyFont="1" applyFill="1" applyBorder="1" applyAlignment="1">
      <alignment horizontal="left" vertical="top" wrapText="1"/>
    </xf>
    <xf numFmtId="0" fontId="14" fillId="3" borderId="0" xfId="0" applyFont="1" applyFill="1"/>
    <xf numFmtId="0" fontId="0" fillId="3" borderId="0" xfId="0" applyFill="1"/>
    <xf numFmtId="0" fontId="0" fillId="3" borderId="0" xfId="0" applyFont="1" applyFill="1"/>
    <xf numFmtId="0" fontId="0" fillId="3" borderId="0" xfId="0" applyFont="1" applyFill="1" applyBorder="1"/>
    <xf numFmtId="0" fontId="0" fillId="3" borderId="0" xfId="0" applyFont="1" applyFill="1" applyBorder="1" applyAlignment="1"/>
    <xf numFmtId="0" fontId="8" fillId="0" borderId="13" xfId="5" applyFont="1" applyFill="1" applyBorder="1">
      <alignment horizontal="left" vertical="top"/>
    </xf>
    <xf numFmtId="0" fontId="30" fillId="3" borderId="0" xfId="0" applyFont="1" applyFill="1" applyBorder="1" applyAlignment="1">
      <alignment vertical="center"/>
    </xf>
    <xf numFmtId="0" fontId="14" fillId="3" borderId="0" xfId="0" quotePrefix="1" applyFont="1" applyFill="1" applyBorder="1" applyAlignment="1">
      <alignment horizontal="right" wrapText="1"/>
    </xf>
    <xf numFmtId="0" fontId="17" fillId="3" borderId="13" xfId="0" applyFont="1" applyFill="1" applyBorder="1" applyAlignment="1">
      <alignment horizontal="right"/>
    </xf>
    <xf numFmtId="0" fontId="31" fillId="3" borderId="13" xfId="0" applyFont="1" applyFill="1" applyBorder="1" applyAlignment="1">
      <alignment vertical="center"/>
    </xf>
    <xf numFmtId="0" fontId="15" fillId="3" borderId="13" xfId="0" applyFont="1" applyFill="1" applyBorder="1" applyAlignment="1">
      <alignment horizontal="right"/>
    </xf>
    <xf numFmtId="0" fontId="14" fillId="3" borderId="0" xfId="0" applyFont="1" applyFill="1" applyBorder="1" applyAlignment="1">
      <alignment horizontal="left" vertical="top"/>
    </xf>
    <xf numFmtId="0" fontId="14" fillId="3" borderId="0" xfId="0" applyFont="1" applyFill="1" applyBorder="1" applyAlignment="1">
      <alignment vertical="top"/>
    </xf>
    <xf numFmtId="0" fontId="14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top"/>
    </xf>
    <xf numFmtId="0" fontId="32" fillId="3" borderId="0" xfId="0" applyFont="1" applyFill="1" applyBorder="1" applyAlignment="1">
      <alignment wrapText="1"/>
    </xf>
    <xf numFmtId="0" fontId="32" fillId="3" borderId="13" xfId="0" applyFont="1" applyFill="1" applyBorder="1"/>
    <xf numFmtId="0" fontId="14" fillId="3" borderId="0" xfId="0" applyFont="1" applyFill="1" applyBorder="1" applyAlignment="1">
      <alignment horizontal="right" vertical="top" wrapText="1"/>
    </xf>
    <xf numFmtId="0" fontId="14" fillId="3" borderId="0" xfId="0" applyFont="1" applyFill="1" applyBorder="1" applyAlignment="1">
      <alignment horizontal="right" vertical="top"/>
    </xf>
    <xf numFmtId="0" fontId="32" fillId="3" borderId="0" xfId="0" applyFont="1" applyFill="1" applyBorder="1" applyAlignment="1">
      <alignment horizontal="right" wrapText="1"/>
    </xf>
    <xf numFmtId="0" fontId="15" fillId="3" borderId="13" xfId="0" applyFont="1" applyFill="1" applyBorder="1" applyAlignment="1">
      <alignment horizontal="left"/>
    </xf>
    <xf numFmtId="0" fontId="32" fillId="3" borderId="0" xfId="0" applyFont="1" applyFill="1" applyBorder="1" applyAlignment="1"/>
    <xf numFmtId="0" fontId="32" fillId="3" borderId="0" xfId="0" applyFont="1" applyFill="1" applyBorder="1" applyAlignment="1">
      <alignment horizontal="right"/>
    </xf>
    <xf numFmtId="0" fontId="33" fillId="3" borderId="0" xfId="0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right" wrapText="1"/>
    </xf>
    <xf numFmtId="0" fontId="33" fillId="3" borderId="0" xfId="0" applyFont="1" applyFill="1" applyBorder="1" applyAlignment="1">
      <alignment horizontal="right"/>
    </xf>
    <xf numFmtId="0" fontId="29" fillId="3" borderId="0" xfId="0" applyFont="1" applyFill="1"/>
    <xf numFmtId="3" fontId="14" fillId="3" borderId="0" xfId="5" applyNumberFormat="1" applyFont="1" applyFill="1" applyBorder="1">
      <alignment horizontal="left" vertical="top"/>
    </xf>
    <xf numFmtId="3" fontId="17" fillId="3" borderId="0" xfId="5" applyNumberFormat="1" applyFont="1" applyFill="1" applyBorder="1">
      <alignment horizontal="left" vertical="top"/>
    </xf>
    <xf numFmtId="3" fontId="15" fillId="3" borderId="0" xfId="5" applyNumberFormat="1" applyFont="1" applyFill="1" applyBorder="1" applyAlignment="1">
      <alignment horizontal="left" vertical="top"/>
    </xf>
    <xf numFmtId="0" fontId="32" fillId="3" borderId="13" xfId="0" applyFont="1" applyFill="1" applyBorder="1" applyAlignment="1">
      <alignment wrapText="1"/>
    </xf>
    <xf numFmtId="0" fontId="33" fillId="3" borderId="0" xfId="0" applyFont="1" applyFill="1"/>
    <xf numFmtId="0" fontId="14" fillId="3" borderId="0" xfId="0" applyFont="1" applyFill="1" applyAlignment="1">
      <alignment horizontal="right"/>
    </xf>
    <xf numFmtId="0" fontId="14" fillId="3" borderId="0" xfId="0" applyFont="1" applyFill="1" applyAlignment="1">
      <alignment horizontal="left" vertical="top"/>
    </xf>
    <xf numFmtId="0" fontId="14" fillId="3" borderId="1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/>
    </xf>
    <xf numFmtId="14" fontId="14" fillId="3" borderId="0" xfId="0" applyNumberFormat="1" applyFont="1" applyFill="1" applyAlignment="1">
      <alignment horizontal="right"/>
    </xf>
    <xf numFmtId="0" fontId="14" fillId="3" borderId="0" xfId="0" applyFont="1" applyFill="1" applyAlignment="1">
      <alignment wrapText="1"/>
    </xf>
    <xf numFmtId="0" fontId="14" fillId="3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horizontal="right" vertical="top" wrapText="1"/>
    </xf>
    <xf numFmtId="0" fontId="14" fillId="3" borderId="0" xfId="0" applyFont="1" applyFill="1" applyAlignment="1">
      <alignment vertical="top" wrapText="1"/>
    </xf>
    <xf numFmtId="0" fontId="31" fillId="3" borderId="13" xfId="0" applyFont="1" applyFill="1" applyBorder="1" applyAlignment="1"/>
    <xf numFmtId="14" fontId="14" fillId="3" borderId="0" xfId="0" applyNumberFormat="1" applyFont="1" applyFill="1" applyBorder="1" applyAlignment="1">
      <alignment horizontal="right"/>
    </xf>
    <xf numFmtId="0" fontId="14" fillId="3" borderId="0" xfId="0" applyFont="1" applyFill="1" applyAlignment="1">
      <alignment horizontal="right" wrapText="1"/>
    </xf>
    <xf numFmtId="0" fontId="35" fillId="0" borderId="0" xfId="0" applyFont="1" applyAlignment="1">
      <alignment horizontal="justify"/>
    </xf>
    <xf numFmtId="0" fontId="36" fillId="0" borderId="15" xfId="0" applyFont="1" applyBorder="1" applyAlignment="1">
      <alignment vertical="top"/>
    </xf>
    <xf numFmtId="0" fontId="37" fillId="0" borderId="0" xfId="0" applyFont="1" applyAlignment="1">
      <alignment vertical="center" wrapText="1"/>
    </xf>
    <xf numFmtId="9" fontId="15" fillId="2" borderId="0" xfId="15" applyFont="1" applyFill="1" applyBorder="1" applyAlignment="1">
      <alignment horizontal="right" vertical="top" wrapText="1"/>
    </xf>
    <xf numFmtId="0" fontId="15" fillId="2" borderId="0" xfId="12" applyFont="1" applyFill="1"/>
    <xf numFmtId="0" fontId="36" fillId="0" borderId="15" xfId="12" applyFont="1" applyBorder="1" applyAlignment="1">
      <alignment vertical="top"/>
    </xf>
    <xf numFmtId="0" fontId="37" fillId="0" borderId="0" xfId="12" applyFont="1" applyAlignment="1">
      <alignment vertical="center" wrapText="1"/>
    </xf>
    <xf numFmtId="0" fontId="23" fillId="0" borderId="0" xfId="0" applyFont="1" applyFill="1"/>
    <xf numFmtId="0" fontId="23" fillId="0" borderId="0" xfId="0" applyFont="1" applyFill="1" applyAlignment="1">
      <alignment horizontal="right"/>
    </xf>
    <xf numFmtId="2" fontId="14" fillId="3" borderId="4" xfId="0" applyNumberFormat="1" applyFont="1" applyFill="1" applyBorder="1"/>
    <xf numFmtId="14" fontId="14" fillId="2" borderId="5" xfId="0" applyNumberFormat="1" applyFont="1" applyFill="1" applyBorder="1" applyAlignment="1">
      <alignment horizontal="right"/>
    </xf>
    <xf numFmtId="171" fontId="14" fillId="3" borderId="0" xfId="11" applyNumberFormat="1" applyFont="1" applyFill="1" applyBorder="1" applyAlignment="1">
      <alignment horizontal="right"/>
    </xf>
    <xf numFmtId="0" fontId="38" fillId="3" borderId="0" xfId="0" applyFont="1" applyFill="1" applyAlignment="1">
      <alignment horizontal="left" vertical="center" indent="3"/>
    </xf>
    <xf numFmtId="0" fontId="15" fillId="2" borderId="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left"/>
    </xf>
    <xf numFmtId="3" fontId="14" fillId="2" borderId="4" xfId="0" applyNumberFormat="1" applyFont="1" applyFill="1" applyBorder="1" applyAlignment="1">
      <alignment horizontal="right" wrapText="1"/>
    </xf>
    <xf numFmtId="0" fontId="15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center" vertical="top" wrapText="1"/>
    </xf>
    <xf numFmtId="0" fontId="14" fillId="3" borderId="0" xfId="0" applyFont="1" applyFill="1"/>
    <xf numFmtId="0" fontId="14" fillId="2" borderId="5" xfId="0" applyFont="1" applyFill="1" applyBorder="1" applyAlignment="1">
      <alignment horizontal="left"/>
    </xf>
    <xf numFmtId="164" fontId="26" fillId="0" borderId="0" xfId="1" applyNumberFormat="1" applyFont="1" applyFill="1" applyBorder="1" applyAlignment="1">
      <alignment vertical="top"/>
    </xf>
    <xf numFmtId="0" fontId="14" fillId="3" borderId="0" xfId="0" applyFont="1" applyFill="1"/>
    <xf numFmtId="1" fontId="40" fillId="2" borderId="0" xfId="5" applyNumberFormat="1" applyFont="1" applyFill="1" applyAlignment="1"/>
    <xf numFmtId="0" fontId="41" fillId="2" borderId="0" xfId="0" applyFont="1" applyFill="1" applyAlignment="1"/>
    <xf numFmtId="0" fontId="14" fillId="2" borderId="0" xfId="0" applyFont="1" applyFill="1" applyBorder="1" applyAlignment="1">
      <alignment horizontal="left"/>
    </xf>
    <xf numFmtId="0" fontId="36" fillId="0" borderId="15" xfId="0" applyFont="1" applyBorder="1" applyAlignment="1">
      <alignment wrapText="1"/>
    </xf>
    <xf numFmtId="171" fontId="14" fillId="2" borderId="0" xfId="11" applyNumberFormat="1" applyFont="1" applyFill="1" applyAlignment="1">
      <alignment vertical="top"/>
    </xf>
    <xf numFmtId="171" fontId="14" fillId="2" borderId="7" xfId="11" applyNumberFormat="1" applyFont="1" applyFill="1" applyBorder="1" applyAlignment="1">
      <alignment vertical="top"/>
    </xf>
    <xf numFmtId="0" fontId="36" fillId="0" borderId="15" xfId="0" applyFont="1" applyBorder="1" applyAlignment="1">
      <alignment horizontal="right" wrapText="1"/>
    </xf>
    <xf numFmtId="0" fontId="43" fillId="5" borderId="0" xfId="17" applyFill="1" applyAlignment="1">
      <alignment horizontal="right"/>
    </xf>
    <xf numFmtId="0" fontId="43" fillId="3" borderId="0" xfId="17" applyFill="1" applyAlignment="1">
      <alignment horizontal="right"/>
    </xf>
    <xf numFmtId="0" fontId="43" fillId="0" borderId="0" xfId="17" applyFill="1" applyAlignment="1">
      <alignment horizontal="right"/>
    </xf>
    <xf numFmtId="0" fontId="44" fillId="0" borderId="0" xfId="0" applyFont="1" applyBorder="1" applyAlignment="1"/>
    <xf numFmtId="0" fontId="15" fillId="0" borderId="15" xfId="0" applyFont="1" applyBorder="1" applyAlignment="1">
      <alignment wrapText="1"/>
    </xf>
    <xf numFmtId="0" fontId="15" fillId="0" borderId="15" xfId="0" applyFont="1" applyBorder="1" applyAlignment="1">
      <alignment horizontal="right" wrapText="1"/>
    </xf>
    <xf numFmtId="0" fontId="21" fillId="0" borderId="0" xfId="0" applyFont="1" applyFill="1"/>
    <xf numFmtId="10" fontId="37" fillId="3" borderId="0" xfId="10" applyNumberFormat="1" applyFont="1" applyFill="1"/>
    <xf numFmtId="174" fontId="37" fillId="3" borderId="0" xfId="11" applyNumberFormat="1" applyFont="1" applyFill="1"/>
    <xf numFmtId="0" fontId="0" fillId="0" borderId="0" xfId="0" applyFill="1"/>
    <xf numFmtId="0" fontId="6" fillId="0" borderId="0" xfId="12"/>
    <xf numFmtId="0" fontId="37" fillId="3" borderId="0" xfId="12" applyFont="1" applyFill="1" applyAlignment="1">
      <alignment horizontal="left"/>
    </xf>
    <xf numFmtId="14" fontId="45" fillId="3" borderId="0" xfId="12" quotePrefix="1" applyNumberFormat="1" applyFont="1" applyFill="1" applyAlignment="1">
      <alignment horizontal="left" vertical="center"/>
    </xf>
    <xf numFmtId="0" fontId="45" fillId="3" borderId="0" xfId="12" applyFont="1" applyFill="1" applyAlignment="1"/>
    <xf numFmtId="0" fontId="37" fillId="3" borderId="0" xfId="12" applyFont="1" applyFill="1" applyAlignment="1"/>
    <xf numFmtId="0" fontId="37" fillId="3" borderId="0" xfId="12" applyFont="1" applyFill="1"/>
    <xf numFmtId="0" fontId="45" fillId="3" borderId="0" xfId="12" applyFont="1" applyFill="1" applyBorder="1" applyAlignment="1"/>
    <xf numFmtId="0" fontId="45" fillId="3" borderId="0" xfId="12" applyFont="1" applyFill="1" applyBorder="1" applyAlignment="1">
      <alignment wrapText="1"/>
    </xf>
    <xf numFmtId="0" fontId="32" fillId="3" borderId="13" xfId="12" applyFont="1" applyFill="1" applyBorder="1" applyAlignment="1">
      <alignment wrapText="1"/>
    </xf>
    <xf numFmtId="0" fontId="33" fillId="3" borderId="17" xfId="12" applyFont="1" applyFill="1" applyBorder="1" applyAlignment="1">
      <alignment wrapText="1"/>
    </xf>
    <xf numFmtId="0" fontId="33" fillId="3" borderId="19" xfId="12" applyFont="1" applyFill="1" applyBorder="1" applyAlignment="1">
      <alignment wrapText="1"/>
    </xf>
    <xf numFmtId="0" fontId="33" fillId="3" borderId="13" xfId="12" applyFont="1" applyFill="1" applyBorder="1" applyAlignment="1">
      <alignment wrapText="1"/>
    </xf>
    <xf numFmtId="0" fontId="32" fillId="3" borderId="17" xfId="12" applyFont="1" applyFill="1" applyBorder="1" applyAlignment="1">
      <alignment wrapText="1"/>
    </xf>
    <xf numFmtId="0" fontId="32" fillId="3" borderId="19" xfId="12" applyFont="1" applyFill="1" applyBorder="1" applyAlignment="1">
      <alignment wrapText="1"/>
    </xf>
    <xf numFmtId="0" fontId="37" fillId="3" borderId="0" xfId="12" applyFont="1" applyFill="1" applyBorder="1" applyAlignment="1">
      <alignment horizontal="left" vertical="center"/>
    </xf>
    <xf numFmtId="0" fontId="6" fillId="0" borderId="18" xfId="12" applyBorder="1"/>
    <xf numFmtId="0" fontId="6" fillId="0" borderId="0" xfId="12" applyBorder="1"/>
    <xf numFmtId="0" fontId="45" fillId="3" borderId="0" xfId="12" applyFont="1" applyFill="1" applyAlignment="1">
      <alignment horizontal="left" vertical="center"/>
    </xf>
    <xf numFmtId="0" fontId="27" fillId="0" borderId="18" xfId="12" applyFont="1" applyBorder="1"/>
    <xf numFmtId="0" fontId="27" fillId="0" borderId="0" xfId="12" applyFont="1"/>
    <xf numFmtId="0" fontId="37" fillId="3" borderId="0" xfId="12" applyFont="1" applyFill="1" applyAlignment="1">
      <alignment horizontal="left" vertical="center"/>
    </xf>
    <xf numFmtId="0" fontId="37" fillId="3" borderId="0" xfId="12" applyFont="1" applyFill="1" applyAlignment="1">
      <alignment horizontal="right"/>
    </xf>
    <xf numFmtId="0" fontId="32" fillId="3" borderId="13" xfId="12" applyFont="1" applyFill="1" applyBorder="1" applyAlignment="1"/>
    <xf numFmtId="3" fontId="37" fillId="3" borderId="0" xfId="12" applyNumberFormat="1" applyFont="1" applyFill="1"/>
    <xf numFmtId="0" fontId="32" fillId="3" borderId="0" xfId="12" applyFont="1" applyFill="1" applyBorder="1" applyAlignment="1"/>
    <xf numFmtId="0" fontId="21" fillId="2" borderId="0" xfId="12" applyFont="1" applyFill="1"/>
    <xf numFmtId="0" fontId="21" fillId="5" borderId="0" xfId="12" applyFont="1" applyFill="1"/>
    <xf numFmtId="0" fontId="21" fillId="0" borderId="0" xfId="12" applyFont="1" applyFill="1"/>
    <xf numFmtId="0" fontId="14" fillId="3" borderId="0" xfId="0" applyFont="1" applyFill="1"/>
    <xf numFmtId="10" fontId="14" fillId="3" borderId="0" xfId="0" applyNumberFormat="1" applyFont="1" applyFill="1"/>
    <xf numFmtId="10" fontId="14" fillId="3" borderId="0" xfId="1" applyNumberFormat="1" applyFont="1" applyFill="1" applyAlignment="1">
      <alignment vertical="top"/>
    </xf>
    <xf numFmtId="0" fontId="14" fillId="3" borderId="0" xfId="0" applyFont="1" applyFill="1"/>
    <xf numFmtId="0" fontId="14" fillId="3" borderId="0" xfId="0" applyFont="1" applyFill="1"/>
    <xf numFmtId="0" fontId="15" fillId="3" borderId="0" xfId="0" applyFont="1" applyFill="1" applyBorder="1" applyAlignment="1">
      <alignment horizontal="right" wrapText="1"/>
    </xf>
    <xf numFmtId="0" fontId="15" fillId="3" borderId="5" xfId="0" applyFont="1" applyFill="1" applyBorder="1" applyAlignment="1">
      <alignment horizontal="right" wrapText="1"/>
    </xf>
    <xf numFmtId="3" fontId="29" fillId="3" borderId="0" xfId="11" applyNumberFormat="1" applyFont="1" applyFill="1" applyBorder="1" applyAlignment="1">
      <alignment horizontal="right" wrapText="1"/>
    </xf>
    <xf numFmtId="9" fontId="14" fillId="0" borderId="0" xfId="0" applyNumberFormat="1" applyFont="1" applyFill="1" applyBorder="1" applyAlignment="1">
      <alignment horizontal="right"/>
    </xf>
    <xf numFmtId="0" fontId="15" fillId="0" borderId="1" xfId="2" applyFont="1" applyFill="1" applyBorder="1" applyAlignment="1">
      <alignment horizontal="right"/>
    </xf>
    <xf numFmtId="169" fontId="15" fillId="0" borderId="0" xfId="1" applyFont="1" applyFill="1">
      <alignment horizontal="right" vertical="top"/>
    </xf>
    <xf numFmtId="3" fontId="32" fillId="0" borderId="0" xfId="0" applyNumberFormat="1" applyFont="1" applyBorder="1"/>
    <xf numFmtId="3" fontId="33" fillId="3" borderId="0" xfId="0" applyNumberFormat="1" applyFont="1" applyFill="1"/>
    <xf numFmtId="3" fontId="33" fillId="3" borderId="0" xfId="0" applyNumberFormat="1" applyFont="1" applyFill="1" applyBorder="1"/>
    <xf numFmtId="3" fontId="33" fillId="3" borderId="0" xfId="7" applyNumberFormat="1" applyFont="1" applyFill="1"/>
    <xf numFmtId="2" fontId="33" fillId="3" borderId="4" xfId="0" applyNumberFormat="1" applyFont="1" applyFill="1" applyBorder="1"/>
    <xf numFmtId="2" fontId="33" fillId="3" borderId="0" xfId="0" applyNumberFormat="1" applyFont="1" applyFill="1"/>
    <xf numFmtId="3" fontId="33" fillId="3" borderId="0" xfId="0" applyNumberFormat="1" applyFont="1" applyFill="1" applyBorder="1" applyAlignment="1">
      <alignment wrapText="1"/>
    </xf>
    <xf numFmtId="3" fontId="33" fillId="3" borderId="4" xfId="0" applyNumberFormat="1" applyFont="1" applyFill="1" applyBorder="1" applyAlignment="1">
      <alignment wrapText="1"/>
    </xf>
    <xf numFmtId="3" fontId="33" fillId="3" borderId="0" xfId="0" applyNumberFormat="1" applyFont="1" applyFill="1" applyAlignment="1"/>
    <xf numFmtId="169" fontId="33" fillId="0" borderId="0" xfId="1" applyFont="1" applyFill="1">
      <alignment horizontal="right" vertical="top"/>
    </xf>
    <xf numFmtId="0" fontId="14" fillId="0" borderId="0" xfId="0" applyFont="1" applyFill="1"/>
    <xf numFmtId="3" fontId="14" fillId="3" borderId="1" xfId="0" applyNumberFormat="1" applyFont="1" applyFill="1" applyBorder="1" applyAlignment="1">
      <alignment horizontal="right"/>
    </xf>
    <xf numFmtId="3" fontId="15" fillId="0" borderId="3" xfId="0" applyNumberFormat="1" applyFont="1" applyFill="1" applyBorder="1" applyAlignment="1">
      <alignment horizontal="right"/>
    </xf>
    <xf numFmtId="3" fontId="15" fillId="0" borderId="0" xfId="0" applyNumberFormat="1" applyFont="1" applyFill="1" applyAlignment="1">
      <alignment horizontal="right"/>
    </xf>
    <xf numFmtId="169" fontId="46" fillId="0" borderId="0" xfId="1" applyFont="1" applyFill="1">
      <alignment horizontal="right" vertical="top"/>
    </xf>
    <xf numFmtId="170" fontId="15" fillId="2" borderId="0" xfId="11" applyNumberFormat="1" applyFont="1" applyFill="1" applyBorder="1" applyAlignment="1"/>
    <xf numFmtId="3" fontId="15" fillId="3" borderId="6" xfId="0" applyNumberFormat="1" applyFont="1" applyFill="1" applyBorder="1"/>
    <xf numFmtId="0" fontId="14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/>
    </xf>
    <xf numFmtId="0" fontId="27" fillId="7" borderId="0" xfId="0" applyFont="1" applyFill="1" applyAlignment="1">
      <alignment horizontal="center" vertical="center"/>
    </xf>
    <xf numFmtId="0" fontId="14" fillId="3" borderId="0" xfId="0" applyFont="1" applyFill="1" applyBorder="1" applyAlignment="1">
      <alignment horizontal="left" wrapText="1"/>
    </xf>
    <xf numFmtId="0" fontId="15" fillId="2" borderId="5" xfId="0" applyFont="1" applyFill="1" applyBorder="1" applyAlignment="1">
      <alignment horizontal="left" wrapText="1"/>
    </xf>
    <xf numFmtId="177" fontId="32" fillId="3" borderId="0" xfId="0" applyNumberFormat="1" applyFont="1" applyFill="1" applyBorder="1" applyAlignment="1">
      <alignment wrapText="1"/>
    </xf>
    <xf numFmtId="0" fontId="14" fillId="3" borderId="1" xfId="0" applyFont="1" applyFill="1" applyBorder="1"/>
    <xf numFmtId="0" fontId="15" fillId="3" borderId="5" xfId="0" applyFont="1" applyFill="1" applyBorder="1" applyAlignment="1">
      <alignment horizontal="right"/>
    </xf>
    <xf numFmtId="0" fontId="15" fillId="3" borderId="1" xfId="0" applyFont="1" applyFill="1" applyBorder="1"/>
    <xf numFmtId="3" fontId="15" fillId="3" borderId="11" xfId="0" applyNumberFormat="1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3" fontId="14" fillId="3" borderId="0" xfId="1" applyNumberFormat="1" applyFont="1" applyFill="1">
      <alignment horizontal="right" vertical="top"/>
    </xf>
    <xf numFmtId="3" fontId="14" fillId="3" borderId="1" xfId="1" applyNumberFormat="1" applyFont="1" applyFill="1" applyBorder="1">
      <alignment horizontal="right" vertical="top"/>
    </xf>
    <xf numFmtId="0" fontId="15" fillId="3" borderId="5" xfId="0" applyFont="1" applyFill="1" applyBorder="1" applyAlignment="1"/>
    <xf numFmtId="171" fontId="14" fillId="2" borderId="1" xfId="11" applyNumberFormat="1" applyFont="1" applyFill="1" applyBorder="1"/>
    <xf numFmtId="171" fontId="14" fillId="2" borderId="6" xfId="11" applyNumberFormat="1" applyFont="1" applyFill="1" applyBorder="1" applyAlignment="1">
      <alignment horizontal="right"/>
    </xf>
    <xf numFmtId="3" fontId="14" fillId="2" borderId="14" xfId="0" applyNumberFormat="1" applyFont="1" applyFill="1" applyBorder="1" applyAlignment="1">
      <alignment horizontal="right"/>
    </xf>
    <xf numFmtId="3" fontId="14" fillId="2" borderId="5" xfId="0" applyNumberFormat="1" applyFont="1" applyFill="1" applyBorder="1" applyAlignment="1">
      <alignment horizontal="right" vertical="top" wrapText="1"/>
    </xf>
    <xf numFmtId="3" fontId="14" fillId="2" borderId="6" xfId="0" applyNumberFormat="1" applyFont="1" applyFill="1" applyBorder="1"/>
    <xf numFmtId="0" fontId="14" fillId="0" borderId="0" xfId="0" applyFont="1" applyFill="1"/>
    <xf numFmtId="3" fontId="18" fillId="0" borderId="4" xfId="18" applyNumberFormat="1" applyFont="1" applyFill="1" applyBorder="1" applyAlignment="1">
      <alignment horizontal="right"/>
    </xf>
    <xf numFmtId="3" fontId="51" fillId="0" borderId="0" xfId="18" applyNumberFormat="1" applyFont="1" applyFill="1" applyBorder="1" applyAlignment="1"/>
    <xf numFmtId="164" fontId="14" fillId="0" borderId="0" xfId="1" applyNumberFormat="1" applyFont="1" applyFill="1" applyBorder="1" applyAlignment="1">
      <alignment horizontal="right" vertical="center"/>
    </xf>
    <xf numFmtId="3" fontId="51" fillId="0" borderId="4" xfId="18" applyNumberFormat="1" applyFont="1" applyFill="1" applyBorder="1" applyAlignment="1"/>
    <xf numFmtId="164" fontId="14" fillId="0" borderId="4" xfId="1" applyNumberFormat="1" applyFont="1" applyFill="1" applyBorder="1" applyAlignment="1">
      <alignment horizontal="right" vertical="center"/>
    </xf>
    <xf numFmtId="3" fontId="18" fillId="0" borderId="6" xfId="18" applyNumberFormat="1" applyFont="1" applyFill="1" applyBorder="1" applyAlignment="1"/>
    <xf numFmtId="164" fontId="14" fillId="0" borderId="6" xfId="1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left"/>
    </xf>
    <xf numFmtId="0" fontId="15" fillId="0" borderId="0" xfId="20" applyFont="1" applyFill="1" applyBorder="1" applyAlignment="1">
      <alignment horizontal="right" wrapText="1"/>
    </xf>
    <xf numFmtId="3" fontId="18" fillId="0" borderId="0" xfId="0" applyNumberFormat="1" applyFont="1" applyFill="1" applyAlignment="1">
      <alignment horizontal="right"/>
    </xf>
    <xf numFmtId="0" fontId="15" fillId="0" borderId="0" xfId="0" applyFont="1" applyFill="1" applyBorder="1" applyAlignment="1">
      <alignment vertical="top" wrapText="1"/>
    </xf>
    <xf numFmtId="0" fontId="15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right"/>
    </xf>
    <xf numFmtId="3" fontId="14" fillId="0" borderId="0" xfId="11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vertical="top" wrapText="1"/>
    </xf>
    <xf numFmtId="0" fontId="15" fillId="0" borderId="6" xfId="0" applyFont="1" applyFill="1" applyBorder="1"/>
    <xf numFmtId="0" fontId="29" fillId="0" borderId="0" xfId="0" applyFont="1" applyFill="1"/>
    <xf numFmtId="0" fontId="15" fillId="0" borderId="0" xfId="21" applyFont="1" applyFill="1" applyAlignment="1">
      <alignment horizontal="left"/>
    </xf>
    <xf numFmtId="0" fontId="15" fillId="0" borderId="0" xfId="20" applyFont="1" applyFill="1" applyBorder="1" applyAlignment="1">
      <alignment vertical="top"/>
    </xf>
    <xf numFmtId="15" fontId="15" fillId="0" borderId="0" xfId="20" quotePrefix="1" applyNumberFormat="1" applyFont="1" applyFill="1" applyBorder="1" applyAlignment="1">
      <alignment horizontal="right"/>
    </xf>
    <xf numFmtId="167" fontId="14" fillId="0" borderId="0" xfId="5" applyNumberFormat="1" applyFont="1" applyFill="1" applyAlignment="1">
      <alignment horizontal="left"/>
    </xf>
    <xf numFmtId="167" fontId="14" fillId="0" borderId="0" xfId="5" quotePrefix="1" applyNumberFormat="1" applyFont="1" applyFill="1" applyAlignment="1">
      <alignment horizontal="left"/>
    </xf>
    <xf numFmtId="0" fontId="14" fillId="0" borderId="4" xfId="5" quotePrefix="1" applyFont="1" applyFill="1" applyBorder="1" applyAlignment="1">
      <alignment horizontal="left"/>
    </xf>
    <xf numFmtId="0" fontId="15" fillId="0" borderId="6" xfId="5" applyFont="1" applyFill="1" applyBorder="1" applyAlignment="1">
      <alignment horizontal="left"/>
    </xf>
    <xf numFmtId="3" fontId="51" fillId="0" borderId="0" xfId="0" applyNumberFormat="1" applyFont="1" applyFill="1" applyAlignment="1">
      <alignment horizontal="right"/>
    </xf>
    <xf numFmtId="0" fontId="14" fillId="0" borderId="0" xfId="5" applyFont="1" applyFill="1" applyBorder="1" applyAlignment="1">
      <alignment horizontal="left" vertical="center" indent="1"/>
    </xf>
    <xf numFmtId="0" fontId="14" fillId="0" borderId="4" xfId="5" applyFont="1" applyFill="1" applyBorder="1" applyAlignment="1">
      <alignment horizontal="left" vertical="center" indent="1"/>
    </xf>
    <xf numFmtId="0" fontId="15" fillId="0" borderId="6" xfId="5" applyFont="1" applyFill="1" applyBorder="1" applyAlignment="1">
      <alignment horizontal="left" vertical="center"/>
    </xf>
    <xf numFmtId="176" fontId="15" fillId="0" borderId="0" xfId="22" applyNumberFormat="1" applyFont="1" applyFill="1" applyBorder="1" applyAlignment="1">
      <alignment horizontal="right" wrapText="1"/>
    </xf>
    <xf numFmtId="0" fontId="18" fillId="0" borderId="4" xfId="0" applyFont="1" applyFill="1" applyBorder="1" applyAlignment="1">
      <alignment wrapText="1"/>
    </xf>
    <xf numFmtId="0" fontId="15" fillId="0" borderId="0" xfId="0" applyFont="1" applyFill="1" applyBorder="1"/>
    <xf numFmtId="3" fontId="15" fillId="0" borderId="0" xfId="11" applyNumberFormat="1" applyFont="1" applyFill="1" applyBorder="1" applyAlignment="1">
      <alignment horizontal="right"/>
    </xf>
    <xf numFmtId="0" fontId="17" fillId="0" borderId="0" xfId="0" applyFont="1" applyFill="1" applyAlignment="1">
      <alignment vertical="top"/>
    </xf>
    <xf numFmtId="0" fontId="14" fillId="0" borderId="0" xfId="0" applyFont="1" applyFill="1"/>
    <xf numFmtId="0" fontId="14" fillId="0" borderId="0" xfId="0" applyFont="1" applyFill="1"/>
    <xf numFmtId="3" fontId="18" fillId="0" borderId="0" xfId="18" applyNumberFormat="1" applyFont="1" applyFill="1" applyBorder="1" applyAlignment="1"/>
    <xf numFmtId="0" fontId="15" fillId="2" borderId="11" xfId="0" applyFont="1" applyFill="1" applyBorder="1"/>
    <xf numFmtId="0" fontId="52" fillId="2" borderId="0" xfId="12" applyFont="1" applyFill="1"/>
    <xf numFmtId="0" fontId="23" fillId="3" borderId="0" xfId="12" applyFont="1" applyFill="1"/>
    <xf numFmtId="176" fontId="23" fillId="3" borderId="21" xfId="11" applyNumberFormat="1" applyFont="1" applyFill="1" applyBorder="1"/>
    <xf numFmtId="166" fontId="23" fillId="3" borderId="21" xfId="11" applyFont="1" applyFill="1" applyBorder="1"/>
    <xf numFmtId="170" fontId="23" fillId="3" borderId="21" xfId="10" applyNumberFormat="1" applyFont="1" applyFill="1" applyBorder="1"/>
    <xf numFmtId="176" fontId="23" fillId="3" borderId="22" xfId="11" applyNumberFormat="1" applyFont="1" applyFill="1" applyBorder="1"/>
    <xf numFmtId="166" fontId="23" fillId="3" borderId="22" xfId="11" applyFont="1" applyFill="1" applyBorder="1"/>
    <xf numFmtId="170" fontId="23" fillId="3" borderId="22" xfId="10" applyNumberFormat="1" applyFont="1" applyFill="1" applyBorder="1"/>
    <xf numFmtId="170" fontId="53" fillId="3" borderId="24" xfId="10" applyNumberFormat="1" applyFont="1" applyFill="1" applyBorder="1"/>
    <xf numFmtId="0" fontId="53" fillId="3" borderId="0" xfId="12" applyFont="1" applyFill="1"/>
    <xf numFmtId="176" fontId="23" fillId="3" borderId="25" xfId="11" applyNumberFormat="1" applyFont="1" applyFill="1" applyBorder="1"/>
    <xf numFmtId="43" fontId="23" fillId="3" borderId="25" xfId="11" applyNumberFormat="1" applyFont="1" applyFill="1" applyBorder="1"/>
    <xf numFmtId="43" fontId="23" fillId="3" borderId="21" xfId="11" applyNumberFormat="1" applyFont="1" applyFill="1" applyBorder="1"/>
    <xf numFmtId="43" fontId="23" fillId="3" borderId="22" xfId="11" applyNumberFormat="1" applyFont="1" applyFill="1" applyBorder="1"/>
    <xf numFmtId="170" fontId="23" fillId="3" borderId="24" xfId="10" applyNumberFormat="1" applyFont="1" applyFill="1" applyBorder="1"/>
    <xf numFmtId="176" fontId="21" fillId="3" borderId="25" xfId="11" applyNumberFormat="1" applyFont="1" applyFill="1" applyBorder="1"/>
    <xf numFmtId="176" fontId="23" fillId="3" borderId="28" xfId="11" applyNumberFormat="1" applyFont="1" applyFill="1" applyBorder="1"/>
    <xf numFmtId="170" fontId="23" fillId="3" borderId="28" xfId="10" applyNumberFormat="1" applyFont="1" applyFill="1" applyBorder="1"/>
    <xf numFmtId="170" fontId="53" fillId="3" borderId="26" xfId="10" applyNumberFormat="1" applyFont="1" applyFill="1" applyBorder="1"/>
    <xf numFmtId="176" fontId="53" fillId="3" borderId="26" xfId="11" applyNumberFormat="1" applyFont="1" applyFill="1" applyBorder="1"/>
    <xf numFmtId="166" fontId="23" fillId="3" borderId="28" xfId="11" applyFont="1" applyFill="1" applyBorder="1"/>
    <xf numFmtId="170" fontId="23" fillId="3" borderId="26" xfId="10" applyNumberFormat="1" applyFont="1" applyFill="1" applyBorder="1"/>
    <xf numFmtId="43" fontId="23" fillId="3" borderId="28" xfId="11" applyNumberFormat="1" applyFont="1" applyFill="1" applyBorder="1"/>
    <xf numFmtId="0" fontId="52" fillId="2" borderId="0" xfId="0" applyFont="1" applyFill="1"/>
    <xf numFmtId="0" fontId="36" fillId="0" borderId="29" xfId="12" applyFont="1" applyBorder="1" applyAlignment="1">
      <alignment vertical="center"/>
    </xf>
    <xf numFmtId="0" fontId="36" fillId="0" borderId="29" xfId="12" applyFont="1" applyBorder="1" applyAlignment="1">
      <alignment vertical="center" wrapText="1"/>
    </xf>
    <xf numFmtId="0" fontId="48" fillId="0" borderId="0" xfId="19"/>
    <xf numFmtId="14" fontId="15" fillId="3" borderId="5" xfId="0" applyNumberFormat="1" applyFont="1" applyFill="1" applyBorder="1" applyAlignment="1">
      <alignment horizontal="left"/>
    </xf>
    <xf numFmtId="0" fontId="54" fillId="4" borderId="8" xfId="0" applyFont="1" applyFill="1" applyBorder="1" applyAlignment="1">
      <alignment horizontal="right"/>
    </xf>
    <xf numFmtId="0" fontId="15" fillId="3" borderId="5" xfId="12" applyFont="1" applyFill="1" applyBorder="1" applyAlignment="1">
      <alignment horizontal="left" wrapText="1"/>
    </xf>
    <xf numFmtId="0" fontId="14" fillId="3" borderId="0" xfId="12" applyFont="1" applyFill="1" applyBorder="1" applyAlignment="1">
      <alignment horizontal="left"/>
    </xf>
    <xf numFmtId="0" fontId="14" fillId="3" borderId="0" xfId="12" applyFont="1" applyFill="1" applyBorder="1" applyAlignment="1">
      <alignment horizontal="left" wrapText="1"/>
    </xf>
    <xf numFmtId="0" fontId="14" fillId="3" borderId="0" xfId="0" applyFont="1" applyFill="1" applyBorder="1" applyAlignment="1">
      <alignment horizontal="left" wrapText="1"/>
    </xf>
    <xf numFmtId="0" fontId="14" fillId="3" borderId="0" xfId="0" applyFont="1" applyFill="1"/>
    <xf numFmtId="0" fontId="14" fillId="3" borderId="0" xfId="0" applyFont="1" applyFill="1" applyBorder="1" applyAlignment="1">
      <alignment horizontal="left" vertical="top" wrapText="1"/>
    </xf>
    <xf numFmtId="0" fontId="14" fillId="3" borderId="0" xfId="0" applyFont="1" applyFill="1" applyAlignment="1"/>
    <xf numFmtId="0" fontId="14" fillId="2" borderId="0" xfId="0" applyFont="1" applyFill="1" applyBorder="1" applyAlignment="1">
      <alignment horizontal="left" vertical="top" wrapText="1"/>
    </xf>
    <xf numFmtId="0" fontId="32" fillId="3" borderId="0" xfId="0" applyFont="1" applyFill="1" applyBorder="1"/>
    <xf numFmtId="14" fontId="6" fillId="0" borderId="0" xfId="12" applyNumberFormat="1"/>
    <xf numFmtId="14" fontId="14" fillId="3" borderId="0" xfId="0" applyNumberFormat="1" applyFont="1" applyFill="1"/>
    <xf numFmtId="14" fontId="14" fillId="2" borderId="0" xfId="0" applyNumberFormat="1" applyFont="1" applyFill="1"/>
    <xf numFmtId="0" fontId="15" fillId="0" borderId="29" xfId="5" applyFont="1" applyFill="1" applyBorder="1">
      <alignment horizontal="left" vertical="top"/>
    </xf>
    <xf numFmtId="164" fontId="14" fillId="0" borderId="29" xfId="1" applyNumberFormat="1" applyFont="1" applyFill="1" applyBorder="1" applyAlignment="1">
      <alignment vertical="top"/>
    </xf>
    <xf numFmtId="0" fontId="23" fillId="3" borderId="30" xfId="0" applyFont="1" applyFill="1" applyBorder="1" applyAlignment="1">
      <alignment wrapText="1"/>
    </xf>
    <xf numFmtId="0" fontId="23" fillId="3" borderId="31" xfId="0" applyFont="1" applyFill="1" applyBorder="1" applyAlignment="1">
      <alignment vertical="center" wrapText="1"/>
    </xf>
    <xf numFmtId="0" fontId="23" fillId="3" borderId="30" xfId="0" applyFont="1" applyFill="1" applyBorder="1" applyAlignment="1">
      <alignment vertical="center" wrapText="1"/>
    </xf>
    <xf numFmtId="0" fontId="23" fillId="3" borderId="30" xfId="0" applyFont="1" applyFill="1" applyBorder="1"/>
    <xf numFmtId="0" fontId="23" fillId="3" borderId="30" xfId="0" quotePrefix="1" applyFont="1" applyFill="1" applyBorder="1"/>
    <xf numFmtId="0" fontId="23" fillId="3" borderId="21" xfId="0" applyFont="1" applyFill="1" applyBorder="1"/>
    <xf numFmtId="43" fontId="23" fillId="3" borderId="21" xfId="0" applyNumberFormat="1" applyFont="1" applyFill="1" applyBorder="1"/>
    <xf numFmtId="43" fontId="23" fillId="0" borderId="22" xfId="0" applyNumberFormat="1" applyFont="1" applyBorder="1"/>
    <xf numFmtId="0" fontId="53" fillId="3" borderId="23" xfId="0" applyFont="1" applyFill="1" applyBorder="1"/>
    <xf numFmtId="176" fontId="53" fillId="3" borderId="24" xfId="0" applyNumberFormat="1" applyFont="1" applyFill="1" applyBorder="1"/>
    <xf numFmtId="0" fontId="23" fillId="3" borderId="23" xfId="0" applyFont="1" applyFill="1" applyBorder="1"/>
    <xf numFmtId="0" fontId="23" fillId="3" borderId="23" xfId="0" quotePrefix="1" applyFont="1" applyFill="1" applyBorder="1"/>
    <xf numFmtId="0" fontId="23" fillId="3" borderId="25" xfId="0" applyFont="1" applyFill="1" applyBorder="1"/>
    <xf numFmtId="2" fontId="23" fillId="3" borderId="21" xfId="0" applyNumberFormat="1" applyFont="1" applyFill="1" applyBorder="1"/>
    <xf numFmtId="0" fontId="23" fillId="3" borderId="27" xfId="0" applyFont="1" applyFill="1" applyBorder="1"/>
    <xf numFmtId="2" fontId="23" fillId="3" borderId="28" xfId="0" applyNumberFormat="1" applyFont="1" applyFill="1" applyBorder="1"/>
    <xf numFmtId="0" fontId="53" fillId="3" borderId="30" xfId="0" applyFont="1" applyFill="1" applyBorder="1"/>
    <xf numFmtId="176" fontId="53" fillId="3" borderId="26" xfId="0" applyNumberFormat="1" applyFont="1" applyFill="1" applyBorder="1"/>
    <xf numFmtId="0" fontId="14" fillId="3" borderId="0" xfId="0" applyFont="1" applyFill="1"/>
    <xf numFmtId="3" fontId="14" fillId="3" borderId="0" xfId="11" applyNumberFormat="1" applyFont="1" applyFill="1" applyBorder="1" applyAlignment="1"/>
    <xf numFmtId="0" fontId="14" fillId="3" borderId="0" xfId="0" applyFont="1" applyFill="1"/>
    <xf numFmtId="0" fontId="14" fillId="0" borderId="0" xfId="0" applyFont="1" applyFill="1"/>
    <xf numFmtId="0" fontId="14" fillId="3" borderId="0" xfId="0" quotePrefix="1" applyFont="1" applyFill="1" applyAlignment="1">
      <alignment horizontal="right" wrapText="1"/>
    </xf>
    <xf numFmtId="0" fontId="14" fillId="0" borderId="0" xfId="0" applyFont="1" applyFill="1"/>
    <xf numFmtId="0" fontId="15" fillId="2" borderId="5" xfId="0" applyFont="1" applyFill="1" applyBorder="1" applyAlignment="1">
      <alignment horizontal="left" wrapText="1"/>
    </xf>
    <xf numFmtId="3" fontId="14" fillId="3" borderId="0" xfId="5" applyNumberFormat="1" applyFont="1" applyFill="1">
      <alignment horizontal="left" vertical="top"/>
    </xf>
    <xf numFmtId="3" fontId="17" fillId="3" borderId="0" xfId="5" applyNumberFormat="1" applyFont="1" applyFill="1">
      <alignment horizontal="left" vertical="top"/>
    </xf>
    <xf numFmtId="0" fontId="14" fillId="3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/>
    </xf>
    <xf numFmtId="0" fontId="15" fillId="0" borderId="5" xfId="0" applyFont="1" applyBorder="1" applyAlignment="1">
      <alignment horizontal="right" wrapText="1"/>
    </xf>
    <xf numFmtId="3" fontId="14" fillId="0" borderId="0" xfId="13" applyNumberFormat="1" applyFont="1"/>
    <xf numFmtId="3" fontId="14" fillId="2" borderId="0" xfId="13" applyNumberFormat="1" applyFont="1" applyFill="1"/>
    <xf numFmtId="3" fontId="15" fillId="2" borderId="0" xfId="13" applyNumberFormat="1" applyFont="1" applyFill="1"/>
    <xf numFmtId="3" fontId="14" fillId="0" borderId="6" xfId="13" applyNumberFormat="1" applyFont="1" applyBorder="1"/>
    <xf numFmtId="3" fontId="14" fillId="2" borderId="6" xfId="13" applyNumberFormat="1" applyFont="1" applyFill="1" applyBorder="1"/>
    <xf numFmtId="0" fontId="14" fillId="2" borderId="0" xfId="5" applyFont="1" applyFill="1">
      <alignment horizontal="left" vertical="top"/>
    </xf>
    <xf numFmtId="171" fontId="14" fillId="2" borderId="0" xfId="11" applyNumberFormat="1" applyFont="1" applyFill="1" applyAlignment="1">
      <alignment horizontal="left" vertical="top"/>
    </xf>
    <xf numFmtId="0" fontId="14" fillId="2" borderId="7" xfId="5" applyFont="1" applyFill="1" applyBorder="1">
      <alignment horizontal="left" vertical="top"/>
    </xf>
    <xf numFmtId="3" fontId="14" fillId="0" borderId="16" xfId="11" applyNumberFormat="1" applyFont="1" applyBorder="1" applyAlignment="1">
      <alignment horizontal="right" vertical="top" wrapText="1"/>
    </xf>
    <xf numFmtId="171" fontId="14" fillId="2" borderId="6" xfId="11" applyNumberFormat="1" applyFont="1" applyFill="1" applyBorder="1"/>
    <xf numFmtId="3" fontId="6" fillId="0" borderId="0" xfId="12" applyNumberFormat="1"/>
    <xf numFmtId="0" fontId="14" fillId="3" borderId="0" xfId="0" applyFont="1" applyFill="1"/>
    <xf numFmtId="49" fontId="32" fillId="0" borderId="0" xfId="25" applyNumberFormat="1" applyFont="1" applyAlignment="1">
      <alignment wrapText="1"/>
    </xf>
    <xf numFmtId="0" fontId="15" fillId="0" borderId="6" xfId="20" applyFont="1" applyBorder="1" applyAlignment="1">
      <alignment horizontal="right" wrapText="1"/>
    </xf>
    <xf numFmtId="0" fontId="32" fillId="8" borderId="6" xfId="24" applyFont="1" applyFill="1" applyBorder="1" applyAlignment="1">
      <alignment horizontal="right" wrapText="1"/>
    </xf>
    <xf numFmtId="0" fontId="15" fillId="0" borderId="0" xfId="20" applyFont="1" applyAlignment="1">
      <alignment horizontal="right" wrapText="1"/>
    </xf>
    <xf numFmtId="0" fontId="32" fillId="0" borderId="0" xfId="24" applyFont="1" applyAlignment="1">
      <alignment horizontal="left" wrapText="1"/>
    </xf>
    <xf numFmtId="0" fontId="32" fillId="8" borderId="0" xfId="24" applyFont="1" applyFill="1" applyAlignment="1">
      <alignment horizontal="right" wrapText="1"/>
    </xf>
    <xf numFmtId="0" fontId="33" fillId="0" borderId="0" xfId="24" applyFont="1" applyAlignment="1">
      <alignment wrapText="1"/>
    </xf>
    <xf numFmtId="1" fontId="33" fillId="0" borderId="0" xfId="24" applyNumberFormat="1" applyFont="1"/>
    <xf numFmtId="3" fontId="51" fillId="8" borderId="0" xfId="25" applyFont="1" applyFill="1" applyAlignment="1">
      <alignment horizontal="right"/>
    </xf>
    <xf numFmtId="3" fontId="51" fillId="0" borderId="0" xfId="25" applyFont="1" applyAlignment="1">
      <alignment horizontal="right"/>
    </xf>
    <xf numFmtId="1" fontId="32" fillId="0" borderId="0" xfId="24" applyNumberFormat="1" applyFont="1"/>
    <xf numFmtId="0" fontId="33" fillId="0" borderId="0" xfId="24" applyFont="1" applyAlignment="1">
      <alignment horizontal="left" wrapText="1" indent="1"/>
    </xf>
    <xf numFmtId="1" fontId="51" fillId="0" borderId="0" xfId="26" applyNumberFormat="1" applyFont="1"/>
    <xf numFmtId="0" fontId="33" fillId="0" borderId="0" xfId="24" applyFont="1"/>
    <xf numFmtId="0" fontId="32" fillId="0" borderId="6" xfId="24" applyFont="1" applyBorder="1"/>
    <xf numFmtId="1" fontId="33" fillId="0" borderId="6" xfId="26" applyNumberFormat="1" applyFont="1" applyBorder="1"/>
    <xf numFmtId="3" fontId="18" fillId="8" borderId="6" xfId="25" applyFont="1" applyFill="1" applyBorder="1" applyAlignment="1">
      <alignment horizontal="right"/>
    </xf>
    <xf numFmtId="1" fontId="33" fillId="0" borderId="0" xfId="26" applyNumberFormat="1" applyFont="1"/>
    <xf numFmtId="3" fontId="51" fillId="0" borderId="6" xfId="25" applyFont="1" applyBorder="1" applyAlignment="1">
      <alignment horizontal="right"/>
    </xf>
    <xf numFmtId="0" fontId="32" fillId="0" borderId="0" xfId="24" applyFont="1"/>
    <xf numFmtId="0" fontId="14" fillId="0" borderId="0" xfId="27" applyFont="1"/>
    <xf numFmtId="0" fontId="33" fillId="0" borderId="0" xfId="27" applyFont="1"/>
    <xf numFmtId="0" fontId="15" fillId="0" borderId="4" xfId="20" applyFont="1" applyBorder="1" applyAlignment="1">
      <alignment horizontal="right" wrapText="1"/>
    </xf>
    <xf numFmtId="3" fontId="33" fillId="2" borderId="0" xfId="0" applyNumberFormat="1" applyFont="1" applyFill="1"/>
    <xf numFmtId="3" fontId="14" fillId="3" borderId="13" xfId="0" applyNumberFormat="1" applyFont="1" applyFill="1" applyBorder="1" applyAlignment="1">
      <alignment horizontal="right" wrapText="1"/>
    </xf>
    <xf numFmtId="0" fontId="14" fillId="0" borderId="0" xfId="5" applyFont="1">
      <alignment horizontal="left" vertical="top"/>
    </xf>
    <xf numFmtId="3" fontId="33" fillId="3" borderId="6" xfId="0" applyNumberFormat="1" applyFont="1" applyFill="1" applyBorder="1" applyAlignment="1"/>
    <xf numFmtId="0" fontId="36" fillId="7" borderId="0" xfId="0" applyFont="1" applyFill="1" applyAlignment="1">
      <alignment horizontal="center" vertical="center"/>
    </xf>
    <xf numFmtId="0" fontId="55" fillId="0" borderId="0" xfId="0" applyFont="1" applyAlignment="1">
      <alignment horizontal="left" wrapText="1"/>
    </xf>
    <xf numFmtId="0" fontId="56" fillId="0" borderId="0" xfId="0" applyFont="1"/>
    <xf numFmtId="0" fontId="14" fillId="3" borderId="0" xfId="0" applyFont="1" applyFill="1" applyBorder="1" applyAlignment="1">
      <alignment horizontal="left" wrapText="1"/>
    </xf>
    <xf numFmtId="0" fontId="14" fillId="3" borderId="0" xfId="0" applyFont="1" applyFill="1"/>
    <xf numFmtId="3" fontId="29" fillId="3" borderId="0" xfId="0" applyNumberFormat="1" applyFont="1" applyFill="1" applyBorder="1" applyAlignment="1">
      <alignment wrapText="1"/>
    </xf>
    <xf numFmtId="3" fontId="46" fillId="3" borderId="0" xfId="0" applyNumberFormat="1" applyFont="1" applyFill="1" applyBorder="1" applyAlignment="1">
      <alignment wrapText="1"/>
    </xf>
    <xf numFmtId="14" fontId="15" fillId="3" borderId="5" xfId="0" applyNumberFormat="1" applyFont="1" applyFill="1" applyBorder="1" applyAlignment="1">
      <alignment horizontal="right"/>
    </xf>
    <xf numFmtId="14" fontId="15" fillId="3" borderId="5" xfId="0" applyNumberFormat="1" applyFont="1" applyFill="1" applyBorder="1" applyAlignment="1">
      <alignment horizontal="right" wrapText="1"/>
    </xf>
    <xf numFmtId="164" fontId="14" fillId="0" borderId="0" xfId="1" applyNumberFormat="1" applyFont="1" applyAlignment="1">
      <alignment horizontal="right" vertical="center"/>
    </xf>
    <xf numFmtId="164" fontId="14" fillId="0" borderId="6" xfId="1" applyNumberFormat="1" applyFont="1" applyBorder="1" applyAlignment="1">
      <alignment horizontal="right" vertical="center"/>
    </xf>
    <xf numFmtId="0" fontId="14" fillId="0" borderId="0" xfId="0" applyFont="1" applyAlignment="1">
      <alignment vertical="top" wrapText="1"/>
    </xf>
    <xf numFmtId="3" fontId="14" fillId="0" borderId="0" xfId="11" applyNumberFormat="1" applyFont="1" applyAlignment="1">
      <alignment horizontal="right"/>
    </xf>
    <xf numFmtId="0" fontId="15" fillId="0" borderId="6" xfId="0" applyFont="1" applyBorder="1"/>
    <xf numFmtId="3" fontId="15" fillId="0" borderId="6" xfId="11" applyNumberFormat="1" applyFont="1" applyBorder="1" applyAlignment="1">
      <alignment horizontal="right"/>
    </xf>
    <xf numFmtId="171" fontId="14" fillId="2" borderId="32" xfId="11" applyNumberFormat="1" applyFont="1" applyFill="1" applyBorder="1" applyAlignment="1">
      <alignment vertical="top"/>
    </xf>
    <xf numFmtId="3" fontId="33" fillId="3" borderId="0" xfId="0" applyNumberFormat="1" applyFont="1" applyFill="1" applyAlignment="1">
      <alignment wrapText="1"/>
    </xf>
    <xf numFmtId="3" fontId="15" fillId="3" borderId="6" xfId="0" applyNumberFormat="1" applyFont="1" applyFill="1" applyBorder="1" applyAlignment="1">
      <alignment horizontal="right" wrapText="1"/>
    </xf>
    <xf numFmtId="9" fontId="14" fillId="3" borderId="0" xfId="10" applyFont="1" applyFill="1" applyBorder="1" applyAlignment="1">
      <alignment horizontal="right" wrapText="1"/>
    </xf>
    <xf numFmtId="9" fontId="14" fillId="3" borderId="4" xfId="0" applyNumberFormat="1" applyFont="1" applyFill="1" applyBorder="1" applyAlignment="1">
      <alignment horizontal="right" wrapText="1"/>
    </xf>
    <xf numFmtId="0" fontId="21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top" wrapText="1"/>
    </xf>
    <xf numFmtId="9" fontId="14" fillId="3" borderId="0" xfId="0" applyNumberFormat="1" applyFont="1" applyFill="1" applyBorder="1" applyAlignment="1">
      <alignment horizontal="right" wrapText="1"/>
    </xf>
    <xf numFmtId="9" fontId="16" fillId="3" borderId="0" xfId="10" applyFont="1" applyFill="1" applyBorder="1" applyAlignment="1">
      <alignment horizontal="right" vertical="top" wrapText="1"/>
    </xf>
    <xf numFmtId="3" fontId="15" fillId="3" borderId="0" xfId="0" applyNumberFormat="1" applyFont="1" applyFill="1" applyAlignment="1">
      <alignment horizontal="right" vertical="top" wrapText="1"/>
    </xf>
    <xf numFmtId="3" fontId="15" fillId="3" borderId="0" xfId="0" applyNumberFormat="1" applyFont="1" applyFill="1" applyAlignment="1">
      <alignment horizontal="right" vertical="center" wrapText="1"/>
    </xf>
    <xf numFmtId="3" fontId="15" fillId="3" borderId="0" xfId="11" applyNumberFormat="1" applyFont="1" applyFill="1"/>
    <xf numFmtId="170" fontId="15" fillId="3" borderId="0" xfId="11" applyNumberFormat="1" applyFont="1" applyFill="1"/>
    <xf numFmtId="170" fontId="15" fillId="3" borderId="6" xfId="10" applyNumberFormat="1" applyFont="1" applyFill="1" applyBorder="1"/>
    <xf numFmtId="3" fontId="32" fillId="3" borderId="0" xfId="0" applyNumberFormat="1" applyFont="1" applyFill="1" applyBorder="1"/>
    <xf numFmtId="3" fontId="32" fillId="3" borderId="10" xfId="0" applyNumberFormat="1" applyFont="1" applyFill="1" applyBorder="1"/>
    <xf numFmtId="3" fontId="32" fillId="3" borderId="1" xfId="0" applyNumberFormat="1" applyFont="1" applyFill="1" applyBorder="1"/>
    <xf numFmtId="171" fontId="15" fillId="3" borderId="6" xfId="11" applyNumberFormat="1" applyFont="1" applyFill="1" applyBorder="1" applyAlignment="1">
      <alignment horizontal="right" vertical="top" wrapText="1"/>
    </xf>
    <xf numFmtId="3" fontId="32" fillId="3" borderId="6" xfId="7" applyNumberFormat="1" applyFont="1" applyFill="1" applyBorder="1"/>
    <xf numFmtId="3" fontId="32" fillId="3" borderId="6" xfId="0" applyNumberFormat="1" applyFont="1" applyFill="1" applyBorder="1"/>
    <xf numFmtId="3" fontId="32" fillId="3" borderId="11" xfId="0" applyNumberFormat="1" applyFont="1" applyFill="1" applyBorder="1"/>
    <xf numFmtId="0" fontId="14" fillId="3" borderId="0" xfId="0" applyFont="1" applyFill="1"/>
    <xf numFmtId="170" fontId="23" fillId="3" borderId="25" xfId="10" applyNumberFormat="1" applyFont="1" applyFill="1" applyBorder="1"/>
    <xf numFmtId="0" fontId="14" fillId="3" borderId="0" xfId="0" applyFont="1" applyFill="1" applyBorder="1" applyAlignment="1">
      <alignment horizontal="left" wrapText="1"/>
    </xf>
    <xf numFmtId="3" fontId="15" fillId="3" borderId="6" xfId="0" applyNumberFormat="1" applyFont="1" applyFill="1" applyBorder="1" applyAlignment="1"/>
    <xf numFmtId="0" fontId="15" fillId="3" borderId="6" xfId="0" applyFont="1" applyFill="1" applyBorder="1" applyAlignment="1">
      <alignment horizontal="left"/>
    </xf>
    <xf numFmtId="0" fontId="14" fillId="3" borderId="0" xfId="0" applyFont="1" applyFill="1"/>
    <xf numFmtId="164" fontId="46" fillId="3" borderId="0" xfId="1" applyNumberFormat="1" applyFont="1" applyFill="1" applyBorder="1" applyAlignment="1">
      <alignment vertical="top"/>
    </xf>
    <xf numFmtId="0" fontId="46" fillId="3" borderId="0" xfId="0" applyFont="1" applyFill="1" applyBorder="1"/>
    <xf numFmtId="3" fontId="32" fillId="3" borderId="0" xfId="0" applyNumberFormat="1" applyFont="1" applyFill="1" applyBorder="1" applyAlignment="1">
      <alignment wrapText="1"/>
    </xf>
    <xf numFmtId="14" fontId="15" fillId="3" borderId="0" xfId="0" applyNumberFormat="1" applyFont="1" applyFill="1" applyBorder="1" applyAlignment="1">
      <alignment horizontal="right"/>
    </xf>
    <xf numFmtId="3" fontId="29" fillId="3" borderId="0" xfId="0" applyNumberFormat="1" applyFont="1" applyFill="1" applyBorder="1" applyAlignment="1"/>
    <xf numFmtId="3" fontId="33" fillId="3" borderId="0" xfId="0" applyNumberFormat="1" applyFont="1" applyFill="1" applyBorder="1" applyAlignment="1"/>
    <xf numFmtId="0" fontId="15" fillId="3" borderId="0" xfId="0" applyFont="1" applyFill="1" applyBorder="1" applyAlignment="1"/>
    <xf numFmtId="3" fontId="46" fillId="3" borderId="0" xfId="0" applyNumberFormat="1" applyFont="1" applyFill="1" applyBorder="1" applyAlignment="1"/>
    <xf numFmtId="3" fontId="15" fillId="3" borderId="0" xfId="0" applyNumberFormat="1" applyFont="1" applyFill="1" applyBorder="1" applyAlignment="1">
      <alignment wrapText="1"/>
    </xf>
    <xf numFmtId="3" fontId="32" fillId="3" borderId="0" xfId="0" applyNumberFormat="1" applyFont="1" applyFill="1" applyBorder="1" applyAlignment="1"/>
    <xf numFmtId="171" fontId="37" fillId="3" borderId="0" xfId="11" applyNumberFormat="1" applyFont="1" applyFill="1" applyAlignment="1">
      <alignment horizontal="right"/>
    </xf>
    <xf numFmtId="0" fontId="15" fillId="3" borderId="5" xfId="0" applyFont="1" applyFill="1" applyBorder="1"/>
    <xf numFmtId="0" fontId="15" fillId="3" borderId="5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right" vertical="top"/>
    </xf>
    <xf numFmtId="14" fontId="15" fillId="3" borderId="5" xfId="0" applyNumberFormat="1" applyFont="1" applyFill="1" applyBorder="1" applyAlignment="1">
      <alignment horizontal="right" vertical="top"/>
    </xf>
    <xf numFmtId="0" fontId="6" fillId="3" borderId="0" xfId="12" applyFill="1"/>
    <xf numFmtId="0" fontId="14" fillId="3" borderId="0" xfId="0" applyFont="1" applyFill="1" applyBorder="1" applyAlignment="1">
      <alignment horizontal="left" wrapText="1"/>
    </xf>
    <xf numFmtId="0" fontId="15" fillId="3" borderId="0" xfId="0" applyFont="1" applyFill="1" applyBorder="1" applyAlignment="1">
      <alignment horizontal="left" wrapText="1"/>
    </xf>
    <xf numFmtId="0" fontId="14" fillId="3" borderId="0" xfId="0" applyFont="1" applyFill="1"/>
    <xf numFmtId="0" fontId="14" fillId="3" borderId="0" xfId="0" applyFont="1" applyFill="1" applyAlignment="1"/>
    <xf numFmtId="0" fontId="52" fillId="3" borderId="0" xfId="0" applyFont="1" applyFill="1"/>
    <xf numFmtId="14" fontId="14" fillId="3" borderId="5" xfId="0" applyNumberFormat="1" applyFont="1" applyFill="1" applyBorder="1" applyAlignment="1">
      <alignment horizontal="right" wrapText="1"/>
    </xf>
    <xf numFmtId="3" fontId="14" fillId="3" borderId="6" xfId="0" applyNumberFormat="1" applyFont="1" applyFill="1" applyBorder="1" applyAlignment="1"/>
    <xf numFmtId="0" fontId="55" fillId="3" borderId="0" xfId="0" applyFont="1" applyFill="1" applyAlignment="1">
      <alignment horizontal="left" wrapText="1"/>
    </xf>
    <xf numFmtId="0" fontId="55" fillId="3" borderId="0" xfId="0" applyFont="1" applyFill="1" applyAlignment="1">
      <alignment horizontal="left" wrapText="1" indent="1"/>
    </xf>
    <xf numFmtId="0" fontId="56" fillId="3" borderId="0" xfId="0" applyFont="1" applyFill="1"/>
    <xf numFmtId="0" fontId="56" fillId="3" borderId="0" xfId="0" applyFont="1" applyFill="1" applyAlignment="1">
      <alignment horizontal="left" indent="1"/>
    </xf>
    <xf numFmtId="0" fontId="14" fillId="3" borderId="5" xfId="0" applyFont="1" applyFill="1" applyBorder="1"/>
    <xf numFmtId="0" fontId="14" fillId="3" borderId="0" xfId="5" applyFont="1" applyFill="1">
      <alignment horizontal="left" vertical="top"/>
    </xf>
    <xf numFmtId="164" fontId="14" fillId="3" borderId="0" xfId="1" applyNumberFormat="1" applyFont="1" applyFill="1" applyAlignment="1">
      <alignment vertical="top"/>
    </xf>
    <xf numFmtId="0" fontId="14" fillId="3" borderId="0" xfId="5" applyFont="1" applyFill="1" applyAlignment="1">
      <alignment horizontal="left" vertical="top"/>
    </xf>
    <xf numFmtId="0" fontId="14" fillId="3" borderId="0" xfId="0" applyFont="1" applyFill="1"/>
    <xf numFmtId="0" fontId="14" fillId="3" borderId="0" xfId="0" applyFont="1" applyFill="1"/>
    <xf numFmtId="164" fontId="15" fillId="3" borderId="0" xfId="1" applyNumberFormat="1" applyFont="1" applyFill="1" applyAlignment="1">
      <alignment vertical="top"/>
    </xf>
    <xf numFmtId="164" fontId="46" fillId="3" borderId="0" xfId="1" applyNumberFormat="1" applyFont="1" applyFill="1" applyAlignment="1">
      <alignment vertical="top"/>
    </xf>
    <xf numFmtId="169" fontId="46" fillId="3" borderId="0" xfId="1" applyFont="1" applyFill="1" applyAlignment="1">
      <alignment vertical="top"/>
    </xf>
    <xf numFmtId="3" fontId="15" fillId="3" borderId="0" xfId="0" applyNumberFormat="1" applyFont="1" applyFill="1"/>
    <xf numFmtId="169" fontId="15" fillId="3" borderId="0" xfId="1" applyFont="1" applyFill="1" applyAlignment="1">
      <alignment vertical="top"/>
    </xf>
    <xf numFmtId="172" fontId="14" fillId="3" borderId="0" xfId="0" applyNumberFormat="1" applyFont="1" applyFill="1" applyBorder="1"/>
    <xf numFmtId="2" fontId="33" fillId="3" borderId="0" xfId="0" applyNumberFormat="1" applyFont="1" applyFill="1" applyBorder="1"/>
    <xf numFmtId="9" fontId="14" fillId="3" borderId="6" xfId="0" applyNumberFormat="1" applyFont="1" applyFill="1" applyBorder="1" applyAlignment="1">
      <alignment horizontal="right"/>
    </xf>
    <xf numFmtId="0" fontId="14" fillId="3" borderId="6" xfId="0" applyFont="1" applyFill="1" applyBorder="1" applyAlignment="1">
      <alignment horizontal="right"/>
    </xf>
    <xf numFmtId="0" fontId="36" fillId="0" borderId="0" xfId="0" applyFont="1" applyAlignment="1">
      <alignment horizontal="right" vertical="top" wrapText="1"/>
    </xf>
    <xf numFmtId="0" fontId="15" fillId="2" borderId="0" xfId="12" applyFont="1" applyFill="1" applyAlignment="1">
      <alignment horizontal="left" vertical="top"/>
    </xf>
    <xf numFmtId="3" fontId="15" fillId="2" borderId="0" xfId="12" applyNumberFormat="1" applyFont="1" applyFill="1" applyAlignment="1">
      <alignment horizontal="right" vertical="top" wrapText="1"/>
    </xf>
    <xf numFmtId="0" fontId="36" fillId="0" borderId="0" xfId="12" applyFont="1" applyAlignment="1">
      <alignment horizontal="right" vertical="top" wrapText="1"/>
    </xf>
    <xf numFmtId="0" fontId="42" fillId="0" borderId="0" xfId="0" applyFont="1"/>
    <xf numFmtId="0" fontId="14" fillId="2" borderId="0" xfId="12" applyFont="1" applyFill="1" applyAlignment="1">
      <alignment horizontal="left" vertical="top"/>
    </xf>
    <xf numFmtId="0" fontId="53" fillId="3" borderId="0" xfId="12" applyFont="1" applyFill="1" applyAlignment="1">
      <alignment horizontal="left"/>
    </xf>
    <xf numFmtId="0" fontId="23" fillId="3" borderId="30" xfId="12" applyFont="1" applyFill="1" applyBorder="1" applyAlignment="1">
      <alignment wrapText="1"/>
    </xf>
    <xf numFmtId="0" fontId="23" fillId="0" borderId="30" xfId="0" applyFont="1" applyBorder="1" applyAlignment="1">
      <alignment vertical="center" wrapText="1"/>
    </xf>
    <xf numFmtId="166" fontId="23" fillId="0" borderId="21" xfId="11" applyFont="1" applyFill="1" applyBorder="1"/>
    <xf numFmtId="0" fontId="23" fillId="0" borderId="21" xfId="0" applyFont="1" applyBorder="1"/>
    <xf numFmtId="43" fontId="23" fillId="0" borderId="21" xfId="0" applyNumberFormat="1" applyFont="1" applyBorder="1"/>
    <xf numFmtId="166" fontId="23" fillId="0" borderId="22" xfId="11" applyFont="1" applyFill="1" applyBorder="1"/>
    <xf numFmtId="0" fontId="53" fillId="0" borderId="24" xfId="0" applyFont="1" applyBorder="1"/>
    <xf numFmtId="43" fontId="23" fillId="0" borderId="25" xfId="11" applyNumberFormat="1" applyFont="1" applyFill="1" applyBorder="1"/>
    <xf numFmtId="43" fontId="23" fillId="0" borderId="21" xfId="11" applyNumberFormat="1" applyFont="1" applyFill="1" applyBorder="1"/>
    <xf numFmtId="43" fontId="23" fillId="0" borderId="22" xfId="11" applyNumberFormat="1" applyFont="1" applyFill="1" applyBorder="1"/>
    <xf numFmtId="0" fontId="23" fillId="0" borderId="25" xfId="0" applyFont="1" applyBorder="1"/>
    <xf numFmtId="2" fontId="23" fillId="0" borderId="21" xfId="0" applyNumberFormat="1" applyFont="1" applyBorder="1"/>
    <xf numFmtId="2" fontId="23" fillId="0" borderId="28" xfId="0" applyNumberFormat="1" applyFont="1" applyBorder="1"/>
    <xf numFmtId="0" fontId="53" fillId="0" borderId="26" xfId="0" applyFont="1" applyBorder="1"/>
    <xf numFmtId="166" fontId="23" fillId="0" borderId="25" xfId="11" applyFont="1" applyFill="1" applyBorder="1"/>
    <xf numFmtId="166" fontId="23" fillId="0" borderId="28" xfId="11" applyFont="1" applyFill="1" applyBorder="1"/>
    <xf numFmtId="43" fontId="23" fillId="0" borderId="28" xfId="11" applyNumberFormat="1" applyFont="1" applyFill="1" applyBorder="1"/>
    <xf numFmtId="0" fontId="53" fillId="0" borderId="26" xfId="0" applyFont="1" applyBorder="1" applyAlignment="1">
      <alignment horizontal="right" vertical="center"/>
    </xf>
    <xf numFmtId="3" fontId="14" fillId="0" borderId="0" xfId="0" applyNumberFormat="1" applyFont="1" applyAlignment="1">
      <alignment horizontal="right"/>
    </xf>
    <xf numFmtId="3" fontId="29" fillId="3" borderId="0" xfId="0" applyNumberFormat="1" applyFont="1" applyFill="1" applyAlignment="1">
      <alignment horizontal="right"/>
    </xf>
    <xf numFmtId="3" fontId="46" fillId="3" borderId="0" xfId="0" applyNumberFormat="1" applyFont="1" applyFill="1" applyAlignment="1">
      <alignment horizontal="right"/>
    </xf>
    <xf numFmtId="0" fontId="43" fillId="2" borderId="0" xfId="17" quotePrefix="1" applyFill="1"/>
    <xf numFmtId="0" fontId="14" fillId="3" borderId="0" xfId="0" applyFont="1" applyFill="1"/>
    <xf numFmtId="0" fontId="15" fillId="3" borderId="6" xfId="0" applyFont="1" applyFill="1" applyBorder="1"/>
    <xf numFmtId="164" fontId="15" fillId="3" borderId="6" xfId="1" applyNumberFormat="1" applyFont="1" applyFill="1" applyBorder="1" applyAlignment="1">
      <alignment vertical="top"/>
    </xf>
    <xf numFmtId="164" fontId="15" fillId="3" borderId="29" xfId="1" applyNumberFormat="1" applyFont="1" applyFill="1" applyBorder="1" applyAlignment="1">
      <alignment vertical="top"/>
    </xf>
    <xf numFmtId="3" fontId="15" fillId="3" borderId="4" xfId="0" applyNumberFormat="1" applyFont="1" applyFill="1" applyBorder="1"/>
    <xf numFmtId="3" fontId="15" fillId="3" borderId="0" xfId="0" applyNumberFormat="1" applyFont="1" applyFill="1" applyAlignment="1">
      <alignment horizontal="right"/>
    </xf>
    <xf numFmtId="10" fontId="15" fillId="3" borderId="0" xfId="1" applyNumberFormat="1" applyFont="1" applyFill="1" applyAlignment="1">
      <alignment vertical="top"/>
    </xf>
    <xf numFmtId="3" fontId="29" fillId="3" borderId="0" xfId="0" applyNumberFormat="1" applyFont="1" applyFill="1" applyAlignment="1"/>
    <xf numFmtId="3" fontId="29" fillId="3" borderId="4" xfId="0" applyNumberFormat="1" applyFont="1" applyFill="1" applyBorder="1" applyAlignment="1">
      <alignment wrapText="1"/>
    </xf>
    <xf numFmtId="3" fontId="29" fillId="3" borderId="6" xfId="0" applyNumberFormat="1" applyFont="1" applyFill="1" applyBorder="1" applyAlignment="1"/>
    <xf numFmtId="3" fontId="46" fillId="3" borderId="6" xfId="0" applyNumberFormat="1" applyFont="1" applyFill="1" applyBorder="1" applyAlignment="1"/>
    <xf numFmtId="0" fontId="14" fillId="3" borderId="0" xfId="0" applyFont="1" applyFill="1"/>
    <xf numFmtId="3" fontId="32" fillId="3" borderId="6" xfId="0" applyNumberFormat="1" applyFont="1" applyFill="1" applyBorder="1" applyAlignment="1"/>
    <xf numFmtId="9" fontId="14" fillId="3" borderId="0" xfId="10" applyFont="1" applyFill="1" applyBorder="1"/>
    <xf numFmtId="3" fontId="15" fillId="3" borderId="13" xfId="0" applyNumberFormat="1" applyFont="1" applyFill="1" applyBorder="1" applyAlignment="1">
      <alignment horizontal="right" wrapText="1"/>
    </xf>
    <xf numFmtId="10" fontId="15" fillId="3" borderId="0" xfId="0" applyNumberFormat="1" applyFont="1" applyFill="1"/>
    <xf numFmtId="3" fontId="37" fillId="3" borderId="18" xfId="11" applyNumberFormat="1" applyFont="1" applyFill="1" applyBorder="1" applyAlignment="1">
      <alignment horizontal="right"/>
    </xf>
    <xf numFmtId="3" fontId="37" fillId="3" borderId="18" xfId="12" applyNumberFormat="1" applyFont="1" applyFill="1" applyBorder="1"/>
    <xf numFmtId="3" fontId="37" fillId="3" borderId="18" xfId="11" applyNumberFormat="1" applyFont="1" applyFill="1" applyBorder="1"/>
    <xf numFmtId="10" fontId="37" fillId="3" borderId="20" xfId="10" applyNumberFormat="1" applyFont="1" applyFill="1" applyBorder="1"/>
    <xf numFmtId="10" fontId="37" fillId="3" borderId="0" xfId="12" applyNumberFormat="1" applyFont="1" applyFill="1" applyBorder="1"/>
    <xf numFmtId="3" fontId="36" fillId="3" borderId="18" xfId="12" applyNumberFormat="1" applyFont="1" applyFill="1" applyBorder="1" applyAlignment="1">
      <alignment horizontal="right"/>
    </xf>
    <xf numFmtId="174" fontId="36" fillId="3" borderId="20" xfId="12" applyNumberFormat="1" applyFont="1" applyFill="1" applyBorder="1" applyAlignment="1">
      <alignment horizontal="right"/>
    </xf>
    <xf numFmtId="10" fontId="36" fillId="3" borderId="0" xfId="12" applyNumberFormat="1" applyFont="1" applyFill="1" applyBorder="1"/>
    <xf numFmtId="3" fontId="26" fillId="0" borderId="0" xfId="0" applyNumberFormat="1" applyFont="1"/>
    <xf numFmtId="0" fontId="15" fillId="3" borderId="0" xfId="0" applyFont="1" applyFill="1"/>
    <xf numFmtId="0" fontId="14" fillId="3" borderId="0" xfId="0" applyFont="1" applyFill="1"/>
    <xf numFmtId="0" fontId="15" fillId="2" borderId="5" xfId="0" applyFont="1" applyFill="1" applyBorder="1" applyAlignment="1">
      <alignment horizontal="left" wrapText="1"/>
    </xf>
    <xf numFmtId="0" fontId="15" fillId="3" borderId="0" xfId="0" applyFont="1" applyFill="1" applyBorder="1" applyAlignment="1">
      <alignment horizontal="center" wrapText="1"/>
    </xf>
    <xf numFmtId="0" fontId="14" fillId="3" borderId="0" xfId="0" applyFont="1" applyFill="1" applyAlignment="1"/>
    <xf numFmtId="3" fontId="15" fillId="2" borderId="5" xfId="0" applyNumberFormat="1" applyFont="1" applyFill="1" applyBorder="1" applyAlignment="1">
      <alignment horizontal="right" wrapText="1"/>
    </xf>
    <xf numFmtId="9" fontId="14" fillId="2" borderId="0" xfId="10" applyFont="1" applyFill="1"/>
    <xf numFmtId="0" fontId="14" fillId="3" borderId="0" xfId="0" applyFont="1" applyFill="1"/>
    <xf numFmtId="166" fontId="14" fillId="3" borderId="0" xfId="11" applyFont="1" applyFill="1" applyAlignment="1">
      <alignment horizontal="right"/>
    </xf>
    <xf numFmtId="166" fontId="14" fillId="3" borderId="1" xfId="11" applyFont="1" applyFill="1" applyBorder="1" applyAlignment="1">
      <alignment horizontal="right"/>
    </xf>
    <xf numFmtId="166" fontId="14" fillId="3" borderId="0" xfId="11" applyFont="1" applyFill="1" applyBorder="1" applyAlignment="1">
      <alignment horizontal="right"/>
    </xf>
    <xf numFmtId="166" fontId="14" fillId="3" borderId="0" xfId="11" applyFont="1" applyFill="1"/>
    <xf numFmtId="166" fontId="33" fillId="3" borderId="0" xfId="11" applyFont="1" applyFill="1"/>
    <xf numFmtId="3" fontId="15" fillId="3" borderId="0" xfId="0" applyNumberFormat="1" applyFont="1" applyFill="1" applyBorder="1"/>
    <xf numFmtId="166" fontId="33" fillId="3" borderId="0" xfId="11" applyFont="1" applyFill="1" applyBorder="1" applyAlignment="1">
      <alignment wrapText="1"/>
    </xf>
    <xf numFmtId="166" fontId="14" fillId="3" borderId="0" xfId="11" applyFont="1" applyFill="1" applyBorder="1" applyAlignment="1">
      <alignment horizontal="right" wrapText="1"/>
    </xf>
    <xf numFmtId="166" fontId="15" fillId="3" borderId="6" xfId="11" applyFont="1" applyFill="1" applyBorder="1" applyAlignment="1">
      <alignment horizontal="right" wrapText="1"/>
    </xf>
    <xf numFmtId="167" fontId="15" fillId="3" borderId="1" xfId="8" applyNumberFormat="1" applyFont="1" applyFill="1" applyBorder="1" applyAlignment="1"/>
    <xf numFmtId="168" fontId="15" fillId="3" borderId="1" xfId="6" applyFont="1" applyFill="1" applyBorder="1" applyAlignment="1">
      <alignment horizontal="right"/>
    </xf>
    <xf numFmtId="0" fontId="15" fillId="3" borderId="1" xfId="2" applyFont="1" applyFill="1" applyBorder="1" applyAlignment="1">
      <alignment horizontal="right"/>
    </xf>
    <xf numFmtId="0" fontId="15" fillId="3" borderId="0" xfId="2" applyFont="1" applyFill="1" applyBorder="1" applyAlignment="1">
      <alignment horizontal="right"/>
    </xf>
    <xf numFmtId="164" fontId="15" fillId="3" borderId="0" xfId="4" applyNumberFormat="1" applyFont="1" applyFill="1" applyBorder="1"/>
    <xf numFmtId="167" fontId="15" fillId="3" borderId="0" xfId="8" applyNumberFormat="1" applyFont="1" applyFill="1" applyBorder="1" applyAlignment="1"/>
    <xf numFmtId="168" fontId="15" fillId="3" borderId="0" xfId="6" applyFont="1" applyFill="1" applyBorder="1" applyAlignment="1">
      <alignment horizontal="right"/>
    </xf>
    <xf numFmtId="0" fontId="14" fillId="3" borderId="0" xfId="5" applyFont="1" applyFill="1" applyAlignment="1">
      <alignment horizontal="right" vertical="top" wrapText="1"/>
    </xf>
    <xf numFmtId="169" fontId="15" fillId="3" borderId="0" xfId="1" applyFont="1" applyFill="1">
      <alignment horizontal="right" vertical="top"/>
    </xf>
    <xf numFmtId="0" fontId="15" fillId="3" borderId="5" xfId="0" applyFont="1" applyFill="1" applyBorder="1" applyAlignment="1">
      <alignment horizontal="center" vertical="top" wrapText="1"/>
    </xf>
    <xf numFmtId="3" fontId="14" fillId="3" borderId="6" xfId="0" applyNumberFormat="1" applyFont="1" applyFill="1" applyBorder="1" applyAlignment="1">
      <alignment horizontal="right" wrapText="1"/>
    </xf>
    <xf numFmtId="3" fontId="15" fillId="3" borderId="5" xfId="0" applyNumberFormat="1" applyFont="1" applyFill="1" applyBorder="1" applyAlignment="1">
      <alignment horizontal="right" vertical="top" wrapText="1"/>
    </xf>
    <xf numFmtId="0" fontId="15" fillId="3" borderId="5" xfId="0" applyFont="1" applyFill="1" applyBorder="1" applyAlignment="1">
      <alignment horizontal="right" vertical="top" wrapText="1"/>
    </xf>
    <xf numFmtId="14" fontId="15" fillId="0" borderId="5" xfId="0" applyNumberFormat="1" applyFont="1" applyFill="1" applyBorder="1"/>
    <xf numFmtId="3" fontId="15" fillId="3" borderId="5" xfId="0" applyNumberFormat="1" applyFont="1" applyFill="1" applyBorder="1" applyAlignment="1">
      <alignment horizontal="right" wrapText="1"/>
    </xf>
    <xf numFmtId="9" fontId="37" fillId="3" borderId="0" xfId="10" applyFont="1" applyFill="1"/>
    <xf numFmtId="9" fontId="6" fillId="0" borderId="0" xfId="10"/>
    <xf numFmtId="0" fontId="32" fillId="3" borderId="13" xfId="0" applyFont="1" applyFill="1" applyBorder="1" applyAlignment="1">
      <alignment horizontal="right" wrapText="1"/>
    </xf>
    <xf numFmtId="3" fontId="14" fillId="3" borderId="0" xfId="1" applyNumberFormat="1" applyFont="1" applyFill="1" applyBorder="1">
      <alignment horizontal="right" vertical="top"/>
    </xf>
    <xf numFmtId="3" fontId="14" fillId="3" borderId="0" xfId="23" applyNumberFormat="1" applyFont="1" applyFill="1"/>
    <xf numFmtId="171" fontId="15" fillId="3" borderId="0" xfId="11" applyNumberFormat="1" applyFont="1" applyFill="1" applyBorder="1"/>
    <xf numFmtId="3" fontId="37" fillId="3" borderId="0" xfId="23" applyNumberFormat="1" applyFont="1" applyFill="1"/>
    <xf numFmtId="3" fontId="14" fillId="3" borderId="0" xfId="1" applyNumberFormat="1" applyFont="1" applyFill="1" applyBorder="1" applyAlignment="1">
      <alignment horizontal="right" vertical="top"/>
    </xf>
    <xf numFmtId="0" fontId="17" fillId="3" borderId="0" xfId="0" applyFont="1" applyFill="1"/>
    <xf numFmtId="3" fontId="17" fillId="3" borderId="0" xfId="0" applyNumberFormat="1" applyFont="1" applyFill="1"/>
    <xf numFmtId="0" fontId="17" fillId="3" borderId="0" xfId="0" applyFont="1" applyFill="1" applyBorder="1"/>
    <xf numFmtId="3" fontId="17" fillId="3" borderId="0" xfId="1" applyNumberFormat="1" applyFont="1" applyFill="1">
      <alignment horizontal="right" vertical="top"/>
    </xf>
    <xf numFmtId="3" fontId="17" fillId="3" borderId="0" xfId="1" applyNumberFormat="1" applyFont="1" applyFill="1" applyAlignment="1">
      <alignment horizontal="right"/>
    </xf>
    <xf numFmtId="0" fontId="34" fillId="3" borderId="0" xfId="0" applyFont="1" applyFill="1"/>
    <xf numFmtId="3" fontId="34" fillId="3" borderId="0" xfId="0" applyNumberFormat="1" applyFont="1" applyFill="1"/>
    <xf numFmtId="0" fontId="34" fillId="3" borderId="0" xfId="0" applyFont="1" applyFill="1" applyBorder="1"/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Border="1" applyAlignment="1">
      <alignment vertical="top"/>
    </xf>
    <xf numFmtId="3" fontId="15" fillId="3" borderId="14" xfId="1" applyNumberFormat="1" applyFont="1" applyFill="1" applyBorder="1">
      <alignment horizontal="right" vertical="top"/>
    </xf>
    <xf numFmtId="171" fontId="15" fillId="3" borderId="6" xfId="11" applyNumberFormat="1" applyFont="1" applyFill="1" applyBorder="1"/>
    <xf numFmtId="0" fontId="15" fillId="3" borderId="0" xfId="0" applyFont="1" applyFill="1" applyBorder="1"/>
    <xf numFmtId="0" fontId="34" fillId="3" borderId="0" xfId="0" applyFont="1" applyFill="1" applyBorder="1" applyAlignment="1"/>
    <xf numFmtId="3" fontId="14" fillId="3" borderId="0" xfId="1" applyNumberFormat="1" applyFont="1" applyFill="1" applyBorder="1" applyAlignment="1">
      <alignment horizontal="right"/>
    </xf>
    <xf numFmtId="3" fontId="17" fillId="3" borderId="0" xfId="1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/>
    <xf numFmtId="3" fontId="14" fillId="3" borderId="14" xfId="1" applyNumberFormat="1" applyFont="1" applyFill="1" applyBorder="1">
      <alignment horizontal="right" vertical="top"/>
    </xf>
    <xf numFmtId="3" fontId="15" fillId="3" borderId="0" xfId="1" applyNumberFormat="1" applyFont="1" applyFill="1" applyBorder="1" applyAlignment="1">
      <alignment horizontal="right" vertical="top"/>
    </xf>
    <xf numFmtId="3" fontId="15" fillId="3" borderId="0" xfId="1" applyNumberFormat="1" applyFont="1" applyFill="1" applyBorder="1" applyAlignment="1">
      <alignment vertical="top"/>
    </xf>
    <xf numFmtId="3" fontId="15" fillId="3" borderId="13" xfId="1" applyNumberFormat="1" applyFont="1" applyFill="1" applyBorder="1">
      <alignment horizontal="right" vertical="top"/>
    </xf>
    <xf numFmtId="3" fontId="15" fillId="3" borderId="13" xfId="1" applyNumberFormat="1" applyFont="1" applyFill="1" applyBorder="1" applyAlignment="1">
      <alignment horizontal="right"/>
    </xf>
    <xf numFmtId="171" fontId="32" fillId="3" borderId="13" xfId="11" applyNumberFormat="1" applyFont="1" applyFill="1" applyBorder="1" applyAlignment="1">
      <alignment wrapText="1"/>
    </xf>
    <xf numFmtId="10" fontId="14" fillId="3" borderId="0" xfId="0" applyNumberFormat="1" applyFont="1" applyFill="1" applyBorder="1"/>
    <xf numFmtId="3" fontId="14" fillId="3" borderId="0" xfId="0" applyNumberFormat="1" applyFont="1" applyFill="1" applyBorder="1" applyAlignment="1">
      <alignment vertical="top"/>
    </xf>
    <xf numFmtId="164" fontId="14" fillId="3" borderId="0" xfId="5" applyNumberFormat="1" applyFont="1" applyFill="1">
      <alignment horizontal="left" vertical="top"/>
    </xf>
    <xf numFmtId="169" fontId="14" fillId="3" borderId="0" xfId="1" applyFont="1" applyFill="1" applyAlignment="1">
      <alignment horizontal="left" vertical="top"/>
    </xf>
    <xf numFmtId="169" fontId="8" fillId="3" borderId="0" xfId="3" applyNumberFormat="1" applyFont="1" applyFill="1">
      <alignment horizontal="right" vertical="top"/>
    </xf>
    <xf numFmtId="164" fontId="15" fillId="3" borderId="3" xfId="5" applyNumberFormat="1" applyFont="1" applyFill="1" applyBorder="1">
      <alignment horizontal="left" vertical="top"/>
    </xf>
    <xf numFmtId="169" fontId="14" fillId="3" borderId="3" xfId="1" applyFont="1" applyFill="1" applyBorder="1" applyAlignment="1">
      <alignment horizontal="left" vertical="top"/>
    </xf>
    <xf numFmtId="0" fontId="15" fillId="3" borderId="3" xfId="5" applyFont="1" applyFill="1" applyBorder="1">
      <alignment horizontal="left" vertical="top"/>
    </xf>
    <xf numFmtId="0" fontId="14" fillId="3" borderId="3" xfId="5" applyFont="1" applyFill="1" applyBorder="1" applyAlignment="1">
      <alignment horizontal="left" vertical="top" wrapText="1"/>
    </xf>
    <xf numFmtId="3" fontId="15" fillId="3" borderId="3" xfId="0" applyNumberFormat="1" applyFont="1" applyFill="1" applyBorder="1" applyAlignment="1">
      <alignment horizontal="right"/>
    </xf>
    <xf numFmtId="168" fontId="14" fillId="3" borderId="0" xfId="6" applyFont="1" applyFill="1"/>
    <xf numFmtId="3" fontId="29" fillId="3" borderId="0" xfId="11" applyNumberFormat="1" applyFont="1" applyFill="1" applyBorder="1" applyAlignment="1">
      <alignment horizontal="right"/>
    </xf>
    <xf numFmtId="0" fontId="14" fillId="3" borderId="0" xfId="9" applyFont="1" applyFill="1"/>
    <xf numFmtId="0" fontId="14" fillId="3" borderId="0" xfId="7" applyFont="1" applyFill="1"/>
    <xf numFmtId="0" fontId="15" fillId="3" borderId="6" xfId="7" applyFont="1" applyFill="1" applyBorder="1" applyAlignment="1">
      <alignment horizontal="justify"/>
    </xf>
    <xf numFmtId="0" fontId="14" fillId="3" borderId="6" xfId="0" applyFont="1" applyFill="1" applyBorder="1"/>
    <xf numFmtId="0" fontId="14" fillId="3" borderId="11" xfId="0" applyFont="1" applyFill="1" applyBorder="1"/>
    <xf numFmtId="0" fontId="14" fillId="3" borderId="0" xfId="0" applyFont="1" applyFill="1"/>
    <xf numFmtId="0" fontId="14" fillId="0" borderId="0" xfId="0" applyFont="1" applyFill="1"/>
    <xf numFmtId="0" fontId="15" fillId="2" borderId="5" xfId="0" applyFont="1" applyFill="1" applyBorder="1" applyAlignment="1">
      <alignment horizontal="left" wrapText="1"/>
    </xf>
    <xf numFmtId="169" fontId="26" fillId="0" borderId="0" xfId="1" applyFont="1" applyFill="1" applyAlignment="1">
      <alignment horizontal="center" vertical="top"/>
    </xf>
    <xf numFmtId="0" fontId="14" fillId="3" borderId="0" xfId="0" applyFont="1" applyFill="1"/>
    <xf numFmtId="43" fontId="23" fillId="3" borderId="22" xfId="0" applyNumberFormat="1" applyFont="1" applyFill="1" applyBorder="1"/>
    <xf numFmtId="166" fontId="53" fillId="3" borderId="26" xfId="11" applyFont="1" applyFill="1" applyBorder="1" applyAlignment="1">
      <alignment horizontal="right" vertical="center"/>
    </xf>
    <xf numFmtId="166" fontId="53" fillId="3" borderId="26" xfId="11" applyFont="1" applyFill="1" applyBorder="1"/>
    <xf numFmtId="166" fontId="23" fillId="3" borderId="25" xfId="11" applyFont="1" applyFill="1" applyBorder="1"/>
    <xf numFmtId="166" fontId="51" fillId="0" borderId="0" xfId="11" applyFont="1" applyAlignment="1">
      <alignment horizontal="right"/>
    </xf>
    <xf numFmtId="166" fontId="51" fillId="0" borderId="0" xfId="11" applyFont="1"/>
    <xf numFmtId="0" fontId="15" fillId="3" borderId="6" xfId="20" applyFont="1" applyFill="1" applyBorder="1" applyAlignment="1">
      <alignment horizontal="right" wrapText="1"/>
    </xf>
    <xf numFmtId="0" fontId="32" fillId="3" borderId="6" xfId="24" applyFont="1" applyFill="1" applyBorder="1" applyAlignment="1">
      <alignment horizontal="right" wrapText="1"/>
    </xf>
    <xf numFmtId="0" fontId="15" fillId="3" borderId="0" xfId="20" applyFont="1" applyFill="1" applyAlignment="1">
      <alignment horizontal="right" wrapText="1"/>
    </xf>
    <xf numFmtId="0" fontId="32" fillId="3" borderId="0" xfId="24" applyFont="1" applyFill="1" applyAlignment="1">
      <alignment horizontal="right" wrapText="1"/>
    </xf>
    <xf numFmtId="1" fontId="33" fillId="3" borderId="0" xfId="24" applyNumberFormat="1" applyFont="1" applyFill="1"/>
    <xf numFmtId="3" fontId="51" fillId="3" borderId="0" xfId="25" applyFont="1" applyFill="1" applyAlignment="1">
      <alignment horizontal="right"/>
    </xf>
    <xf numFmtId="1" fontId="32" fillId="3" borderId="0" xfId="24" applyNumberFormat="1" applyFont="1" applyFill="1"/>
    <xf numFmtId="1" fontId="51" fillId="3" borderId="0" xfId="26" applyNumberFormat="1" applyFont="1" applyFill="1"/>
    <xf numFmtId="166" fontId="51" fillId="3" borderId="0" xfId="11" applyFont="1" applyFill="1"/>
    <xf numFmtId="166" fontId="51" fillId="3" borderId="0" xfId="11" applyFont="1" applyFill="1" applyAlignment="1">
      <alignment horizontal="right"/>
    </xf>
    <xf numFmtId="1" fontId="33" fillId="3" borderId="6" xfId="26" applyNumberFormat="1" applyFont="1" applyFill="1" applyBorder="1"/>
    <xf numFmtId="3" fontId="51" fillId="3" borderId="6" xfId="25" applyFont="1" applyFill="1" applyBorder="1" applyAlignment="1">
      <alignment horizontal="right"/>
    </xf>
    <xf numFmtId="1" fontId="33" fillId="3" borderId="0" xfId="26" applyNumberFormat="1" applyFont="1" applyFill="1"/>
    <xf numFmtId="0" fontId="33" fillId="3" borderId="0" xfId="27" applyFont="1" applyFill="1"/>
    <xf numFmtId="0" fontId="15" fillId="3" borderId="4" xfId="20" applyFont="1" applyFill="1" applyBorder="1" applyAlignment="1">
      <alignment horizontal="right" wrapText="1"/>
    </xf>
    <xf numFmtId="0" fontId="32" fillId="3" borderId="4" xfId="24" applyFont="1" applyFill="1" applyBorder="1" applyAlignment="1">
      <alignment horizontal="right" wrapText="1"/>
    </xf>
    <xf numFmtId="166" fontId="51" fillId="8" borderId="0" xfId="11" applyFont="1" applyFill="1" applyAlignment="1">
      <alignment horizontal="right"/>
    </xf>
    <xf numFmtId="15" fontId="15" fillId="3" borderId="0" xfId="20" quotePrefix="1" applyNumberFormat="1" applyFont="1" applyFill="1" applyBorder="1" applyAlignment="1">
      <alignment horizontal="right"/>
    </xf>
    <xf numFmtId="0" fontId="15" fillId="3" borderId="0" xfId="20" applyFont="1" applyFill="1" applyBorder="1" applyAlignment="1">
      <alignment horizontal="right" wrapText="1"/>
    </xf>
    <xf numFmtId="176" fontId="15" fillId="3" borderId="0" xfId="22" applyNumberFormat="1" applyFont="1" applyFill="1" applyBorder="1" applyAlignment="1">
      <alignment horizontal="right" wrapText="1"/>
    </xf>
    <xf numFmtId="164" fontId="14" fillId="3" borderId="0" xfId="1" applyNumberFormat="1" applyFont="1" applyFill="1" applyBorder="1" applyAlignment="1">
      <alignment horizontal="right" vertical="center"/>
    </xf>
    <xf numFmtId="164" fontId="14" fillId="3" borderId="4" xfId="1" applyNumberFormat="1" applyFont="1" applyFill="1" applyBorder="1" applyAlignment="1">
      <alignment horizontal="right" vertical="center"/>
    </xf>
    <xf numFmtId="164" fontId="14" fillId="3" borderId="6" xfId="1" applyNumberFormat="1" applyFont="1" applyFill="1" applyBorder="1" applyAlignment="1">
      <alignment horizontal="right" vertical="center"/>
    </xf>
    <xf numFmtId="164" fontId="15" fillId="3" borderId="6" xfId="1" applyNumberFormat="1" applyFont="1" applyFill="1" applyBorder="1" applyAlignment="1">
      <alignment horizontal="right" vertical="center"/>
    </xf>
    <xf numFmtId="3" fontId="51" fillId="3" borderId="0" xfId="0" applyNumberFormat="1" applyFont="1" applyFill="1" applyAlignment="1">
      <alignment horizontal="right"/>
    </xf>
    <xf numFmtId="3" fontId="18" fillId="3" borderId="0" xfId="0" applyNumberFormat="1" applyFont="1" applyFill="1" applyAlignment="1">
      <alignment horizontal="right"/>
    </xf>
    <xf numFmtId="14" fontId="15" fillId="3" borderId="0" xfId="0" applyNumberFormat="1" applyFont="1" applyFill="1" applyAlignment="1">
      <alignment horizontal="left"/>
    </xf>
    <xf numFmtId="0" fontId="18" fillId="3" borderId="4" xfId="0" applyFont="1" applyFill="1" applyBorder="1" applyAlignment="1">
      <alignment wrapText="1"/>
    </xf>
    <xf numFmtId="3" fontId="18" fillId="3" borderId="4" xfId="18" applyNumberFormat="1" applyFont="1" applyFill="1" applyBorder="1" applyAlignment="1">
      <alignment horizontal="right"/>
    </xf>
    <xf numFmtId="3" fontId="51" fillId="3" borderId="0" xfId="18" applyNumberFormat="1" applyFont="1" applyFill="1" applyBorder="1" applyAlignment="1"/>
    <xf numFmtId="3" fontId="51" fillId="3" borderId="4" xfId="18" applyNumberFormat="1" applyFont="1" applyFill="1" applyBorder="1" applyAlignment="1"/>
    <xf numFmtId="3" fontId="18" fillId="3" borderId="6" xfId="18" applyNumberFormat="1" applyFont="1" applyFill="1" applyBorder="1" applyAlignment="1"/>
    <xf numFmtId="0" fontId="15" fillId="3" borderId="11" xfId="0" applyFont="1" applyFill="1" applyBorder="1"/>
    <xf numFmtId="3" fontId="14" fillId="3" borderId="0" xfId="13" applyNumberFormat="1" applyFont="1" applyFill="1"/>
    <xf numFmtId="3" fontId="15" fillId="3" borderId="6" xfId="13" applyNumberFormat="1" applyFont="1" applyFill="1" applyBorder="1"/>
    <xf numFmtId="3" fontId="15" fillId="3" borderId="0" xfId="13" applyNumberFormat="1" applyFont="1" applyFill="1"/>
    <xf numFmtId="171" fontId="14" fillId="3" borderId="0" xfId="11" applyNumberFormat="1" applyFont="1" applyFill="1" applyAlignment="1">
      <alignment horizontal="left" vertical="top"/>
    </xf>
    <xf numFmtId="171" fontId="14" fillId="3" borderId="0" xfId="11" applyNumberFormat="1" applyFont="1" applyFill="1" applyAlignment="1">
      <alignment vertical="top"/>
    </xf>
    <xf numFmtId="171" fontId="14" fillId="3" borderId="0" xfId="11" applyNumberFormat="1" applyFont="1" applyFill="1"/>
    <xf numFmtId="171" fontId="14" fillId="3" borderId="1" xfId="11" applyNumberFormat="1" applyFont="1" applyFill="1" applyBorder="1"/>
    <xf numFmtId="171" fontId="14" fillId="3" borderId="7" xfId="11" applyNumberFormat="1" applyFont="1" applyFill="1" applyBorder="1" applyAlignment="1">
      <alignment vertical="top"/>
    </xf>
    <xf numFmtId="171" fontId="14" fillId="3" borderId="32" xfId="11" applyNumberFormat="1" applyFont="1" applyFill="1" applyBorder="1" applyAlignment="1">
      <alignment vertical="top"/>
    </xf>
    <xf numFmtId="3" fontId="14" fillId="3" borderId="16" xfId="11" applyNumberFormat="1" applyFont="1" applyFill="1" applyBorder="1" applyAlignment="1">
      <alignment horizontal="right" vertical="top" wrapText="1"/>
    </xf>
    <xf numFmtId="171" fontId="14" fillId="3" borderId="6" xfId="11" applyNumberFormat="1" applyFont="1" applyFill="1" applyBorder="1" applyAlignment="1">
      <alignment horizontal="right"/>
    </xf>
    <xf numFmtId="171" fontId="14" fillId="3" borderId="6" xfId="11" applyNumberFormat="1" applyFont="1" applyFill="1" applyBorder="1"/>
    <xf numFmtId="3" fontId="14" fillId="3" borderId="14" xfId="0" applyNumberFormat="1" applyFont="1" applyFill="1" applyBorder="1" applyAlignment="1">
      <alignment horizontal="right"/>
    </xf>
    <xf numFmtId="3" fontId="14" fillId="3" borderId="0" xfId="11" applyNumberFormat="1" applyFont="1" applyFill="1" applyBorder="1" applyAlignment="1">
      <alignment horizontal="right"/>
    </xf>
    <xf numFmtId="3" fontId="15" fillId="3" borderId="6" xfId="11" applyNumberFormat="1" applyFont="1" applyFill="1" applyBorder="1" applyAlignment="1">
      <alignment horizontal="right"/>
    </xf>
    <xf numFmtId="166" fontId="14" fillId="3" borderId="0" xfId="11" applyFont="1" applyFill="1" applyAlignment="1">
      <alignment horizontal="right" vertical="top"/>
    </xf>
    <xf numFmtId="166" fontId="14" fillId="3" borderId="1" xfId="11" applyFont="1" applyFill="1" applyBorder="1" applyAlignment="1"/>
    <xf numFmtId="178" fontId="15" fillId="3" borderId="5" xfId="12" applyNumberFormat="1" applyFont="1" applyFill="1" applyBorder="1" applyAlignment="1">
      <alignment horizontal="right"/>
    </xf>
    <xf numFmtId="178" fontId="15" fillId="3" borderId="5" xfId="12" applyNumberFormat="1" applyFont="1" applyFill="1" applyBorder="1" applyAlignment="1">
      <alignment horizontal="right" vertical="top" wrapText="1"/>
    </xf>
    <xf numFmtId="0" fontId="36" fillId="0" borderId="15" xfId="12" applyFont="1" applyBorder="1" applyAlignment="1">
      <alignment vertical="top"/>
    </xf>
    <xf numFmtId="0" fontId="36" fillId="0" borderId="15" xfId="12" applyFont="1" applyBorder="1" applyAlignment="1">
      <alignment horizontal="right" vertical="top"/>
    </xf>
    <xf numFmtId="10" fontId="37" fillId="0" borderId="0" xfId="34" applyNumberFormat="1" applyFont="1" applyBorder="1" applyAlignment="1">
      <alignment vertical="center" wrapText="1"/>
    </xf>
    <xf numFmtId="10" fontId="37" fillId="0" borderId="0" xfId="34" applyNumberFormat="1" applyFont="1" applyAlignment="1">
      <alignment horizontal="right" vertical="center" wrapText="1"/>
    </xf>
    <xf numFmtId="10" fontId="37" fillId="0" borderId="0" xfId="34" applyNumberFormat="1" applyFont="1" applyAlignment="1">
      <alignment vertical="center" wrapText="1"/>
    </xf>
    <xf numFmtId="10" fontId="14" fillId="2" borderId="0" xfId="34" applyNumberFormat="1" applyFont="1" applyFill="1" applyAlignment="1">
      <alignment vertical="center"/>
    </xf>
    <xf numFmtId="10" fontId="33" fillId="0" borderId="0" xfId="10" applyNumberFormat="1" applyFont="1" applyAlignment="1">
      <alignment vertical="center"/>
    </xf>
    <xf numFmtId="10" fontId="36" fillId="0" borderId="33" xfId="34" applyNumberFormat="1" applyFont="1" applyBorder="1" applyAlignment="1">
      <alignment vertical="center" wrapText="1"/>
    </xf>
    <xf numFmtId="10" fontId="36" fillId="0" borderId="33" xfId="34" applyNumberFormat="1" applyFont="1" applyBorder="1" applyAlignment="1">
      <alignment horizontal="right" vertical="center" wrapText="1"/>
    </xf>
    <xf numFmtId="10" fontId="15" fillId="2" borderId="33" xfId="34" applyNumberFormat="1" applyFont="1" applyFill="1" applyBorder="1" applyAlignment="1">
      <alignment vertical="center"/>
    </xf>
    <xf numFmtId="0" fontId="36" fillId="0" borderId="0" xfId="12" applyFont="1" applyAlignment="1">
      <alignment horizontal="right" vertical="top" wrapText="1"/>
    </xf>
    <xf numFmtId="0" fontId="36" fillId="0" borderId="15" xfId="0" applyFont="1" applyBorder="1" applyAlignment="1">
      <alignment horizontal="right" vertical="top"/>
    </xf>
    <xf numFmtId="0" fontId="36" fillId="0" borderId="15" xfId="0" applyFont="1" applyBorder="1" applyAlignment="1">
      <alignment vertical="top"/>
    </xf>
    <xf numFmtId="170" fontId="37" fillId="0" borderId="0" xfId="0" applyNumberFormat="1" applyFont="1" applyAlignment="1">
      <alignment horizontal="right" vertical="center" wrapText="1"/>
    </xf>
    <xf numFmtId="170" fontId="37" fillId="0" borderId="0" xfId="0" applyNumberFormat="1" applyFont="1" applyAlignment="1">
      <alignment vertical="center" wrapText="1"/>
    </xf>
    <xf numFmtId="170" fontId="14" fillId="2" borderId="0" xfId="10" applyNumberFormat="1" applyFont="1" applyFill="1" applyAlignment="1">
      <alignment vertical="center"/>
    </xf>
    <xf numFmtId="0" fontId="36" fillId="0" borderId="15" xfId="0" applyFont="1" applyBorder="1" applyAlignment="1">
      <alignment horizontal="right" vertical="top"/>
    </xf>
    <xf numFmtId="0" fontId="36" fillId="0" borderId="15" xfId="0" applyFont="1" applyBorder="1" applyAlignment="1">
      <alignment vertical="top"/>
    </xf>
    <xf numFmtId="170" fontId="37" fillId="0" borderId="0" xfId="0" applyNumberFormat="1" applyFont="1" applyAlignment="1">
      <alignment horizontal="right" vertical="center" wrapText="1"/>
    </xf>
    <xf numFmtId="170" fontId="37" fillId="0" borderId="0" xfId="0" applyNumberFormat="1" applyFont="1" applyAlignment="1">
      <alignment vertical="center" wrapText="1"/>
    </xf>
    <xf numFmtId="170" fontId="14" fillId="2" borderId="0" xfId="10" applyNumberFormat="1" applyFont="1" applyFill="1" applyAlignment="1">
      <alignment vertical="center"/>
    </xf>
    <xf numFmtId="0" fontId="0" fillId="0" borderId="0" xfId="0"/>
    <xf numFmtId="0" fontId="14" fillId="0" borderId="0" xfId="0" applyFont="1" applyAlignment="1">
      <alignment horizontal="left"/>
    </xf>
    <xf numFmtId="10" fontId="14" fillId="0" borderId="0" xfId="0" applyNumberFormat="1" applyFont="1"/>
    <xf numFmtId="0" fontId="14" fillId="0" borderId="0" xfId="0" applyFont="1"/>
    <xf numFmtId="0" fontId="57" fillId="5" borderId="0" xfId="0" applyFont="1" applyFill="1" applyAlignment="1">
      <alignment horizontal="right"/>
    </xf>
    <xf numFmtId="0" fontId="57" fillId="3" borderId="0" xfId="0" applyFont="1" applyFill="1" applyAlignment="1">
      <alignment horizontal="right"/>
    </xf>
    <xf numFmtId="0" fontId="14" fillId="3" borderId="0" xfId="12" applyFont="1" applyFill="1"/>
    <xf numFmtId="0" fontId="57" fillId="0" borderId="0" xfId="0" applyFont="1" applyFill="1" applyAlignment="1">
      <alignment horizontal="right"/>
    </xf>
    <xf numFmtId="0" fontId="0" fillId="0" borderId="0" xfId="0"/>
    <xf numFmtId="0" fontId="14" fillId="0" borderId="0" xfId="0" applyFont="1" applyAlignment="1">
      <alignment horizontal="left"/>
    </xf>
    <xf numFmtId="0" fontId="21" fillId="0" borderId="0" xfId="0" applyFont="1"/>
    <xf numFmtId="0" fontId="17" fillId="0" borderId="0" xfId="0" applyFont="1" applyAlignment="1">
      <alignment horizontal="justify"/>
    </xf>
    <xf numFmtId="0" fontId="25" fillId="0" borderId="0" xfId="0" applyFont="1"/>
    <xf numFmtId="10" fontId="21" fillId="0" borderId="0" xfId="0" applyNumberFormat="1" applyFont="1"/>
    <xf numFmtId="10" fontId="25" fillId="0" borderId="0" xfId="0" applyNumberFormat="1" applyFont="1"/>
    <xf numFmtId="0" fontId="14" fillId="0" borderId="0" xfId="12" applyFont="1" applyFill="1"/>
    <xf numFmtId="0" fontId="0" fillId="0" borderId="0" xfId="0"/>
    <xf numFmtId="0" fontId="14" fillId="0" borderId="0" xfId="0" applyFont="1" applyAlignment="1">
      <alignment horizontal="left"/>
    </xf>
    <xf numFmtId="0" fontId="21" fillId="0" borderId="0" xfId="0" applyFont="1"/>
    <xf numFmtId="0" fontId="17" fillId="0" borderId="0" xfId="0" applyFont="1" applyAlignment="1">
      <alignment horizontal="justify"/>
    </xf>
    <xf numFmtId="0" fontId="25" fillId="0" borderId="0" xfId="0" applyFont="1"/>
    <xf numFmtId="10" fontId="21" fillId="0" borderId="0" xfId="0" applyNumberFormat="1" applyFont="1"/>
    <xf numFmtId="10" fontId="25" fillId="0" borderId="0" xfId="0" applyNumberFormat="1" applyFont="1"/>
    <xf numFmtId="3" fontId="36" fillId="3" borderId="18" xfId="12" applyNumberFormat="1" applyFont="1" applyFill="1" applyBorder="1" applyAlignment="1">
      <alignment horizontal="right"/>
    </xf>
    <xf numFmtId="0" fontId="14" fillId="3" borderId="0" xfId="0" applyFont="1" applyFill="1"/>
    <xf numFmtId="0" fontId="14" fillId="0" borderId="0" xfId="0" applyFont="1" applyFill="1"/>
    <xf numFmtId="0" fontId="14" fillId="3" borderId="0" xfId="0" applyFont="1" applyFill="1"/>
    <xf numFmtId="164" fontId="14" fillId="0" borderId="1" xfId="1" applyNumberFormat="1" applyFont="1" applyFill="1" applyBorder="1" applyAlignment="1">
      <alignment vertical="top"/>
    </xf>
    <xf numFmtId="0" fontId="59" fillId="0" borderId="0" xfId="0" applyFont="1"/>
    <xf numFmtId="0" fontId="41" fillId="0" borderId="0" xfId="0" applyFont="1"/>
    <xf numFmtId="0" fontId="41" fillId="0" borderId="0" xfId="0" applyFont="1" applyAlignment="1">
      <alignment horizontal="left" indent="1"/>
    </xf>
    <xf numFmtId="170" fontId="61" fillId="0" borderId="0" xfId="0" applyNumberFormat="1" applyFont="1"/>
    <xf numFmtId="0" fontId="62" fillId="0" borderId="0" xfId="0" applyFont="1"/>
    <xf numFmtId="170" fontId="61" fillId="0" borderId="0" xfId="0" applyNumberFormat="1" applyFont="1" applyAlignment="1">
      <alignment horizontal="left" indent="1"/>
    </xf>
    <xf numFmtId="170" fontId="61" fillId="0" borderId="0" xfId="0" applyNumberFormat="1" applyFont="1" applyAlignment="1">
      <alignment horizontal="right"/>
    </xf>
    <xf numFmtId="0" fontId="63" fillId="0" borderId="0" xfId="0" quotePrefix="1" applyFont="1"/>
    <xf numFmtId="0" fontId="64" fillId="0" borderId="0" xfId="0" applyFont="1"/>
    <xf numFmtId="0" fontId="62" fillId="0" borderId="0" xfId="0" applyFont="1" applyAlignment="1">
      <alignment horizontal="left" indent="1"/>
    </xf>
    <xf numFmtId="0" fontId="62" fillId="0" borderId="0" xfId="0" applyFont="1" applyAlignment="1">
      <alignment horizontal="right"/>
    </xf>
    <xf numFmtId="10" fontId="41" fillId="0" borderId="0" xfId="50" applyNumberFormat="1" applyFont="1"/>
    <xf numFmtId="1" fontId="15" fillId="2" borderId="0" xfId="5" applyNumberFormat="1" applyFont="1" applyFill="1" applyBorder="1" applyAlignment="1"/>
    <xf numFmtId="0" fontId="15" fillId="3" borderId="13" xfId="0" applyFont="1" applyFill="1" applyBorder="1" applyAlignment="1">
      <alignment horizontal="right" wrapText="1"/>
    </xf>
    <xf numFmtId="0" fontId="65" fillId="3" borderId="13" xfId="0" applyFont="1" applyFill="1" applyBorder="1" applyAlignment="1">
      <alignment horizontal="right" vertical="center" wrapText="1"/>
    </xf>
    <xf numFmtId="0" fontId="58" fillId="0" borderId="1" xfId="17" quotePrefix="1" applyFont="1" applyFill="1" applyBorder="1"/>
    <xf numFmtId="0" fontId="14" fillId="3" borderId="0" xfId="0" applyFont="1" applyFill="1"/>
    <xf numFmtId="0" fontId="15" fillId="3" borderId="33" xfId="12" applyFont="1" applyFill="1" applyBorder="1" applyAlignment="1">
      <alignment horizontal="left"/>
    </xf>
    <xf numFmtId="3" fontId="14" fillId="0" borderId="0" xfId="12" applyNumberFormat="1" applyFont="1" applyFill="1" applyBorder="1" applyAlignment="1">
      <alignment vertical="top" wrapText="1"/>
    </xf>
    <xf numFmtId="3" fontId="15" fillId="0" borderId="33" xfId="12" applyNumberFormat="1" applyFont="1" applyFill="1" applyBorder="1" applyAlignment="1">
      <alignment vertical="top" wrapText="1"/>
    </xf>
    <xf numFmtId="173" fontId="15" fillId="2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73" fontId="15" fillId="3" borderId="0" xfId="0" applyNumberFormat="1" applyFont="1" applyFill="1" applyBorder="1" applyAlignment="1">
      <alignment horizontal="center" wrapText="1"/>
    </xf>
    <xf numFmtId="0" fontId="15" fillId="3" borderId="7" xfId="0" applyFont="1" applyFill="1" applyBorder="1" applyAlignment="1">
      <alignment horizontal="left" wrapText="1"/>
    </xf>
    <xf numFmtId="0" fontId="15" fillId="3" borderId="0" xfId="0" applyFont="1" applyFill="1" applyBorder="1" applyAlignment="1">
      <alignment horizontal="left" wrapText="1"/>
    </xf>
    <xf numFmtId="0" fontId="14" fillId="3" borderId="0" xfId="0" applyFont="1" applyFill="1"/>
    <xf numFmtId="171" fontId="14" fillId="3" borderId="0" xfId="11" applyNumberFormat="1" applyFont="1" applyFill="1" applyBorder="1" applyAlignment="1">
      <alignment horizontal="left" wrapText="1"/>
    </xf>
    <xf numFmtId="167" fontId="15" fillId="3" borderId="1" xfId="4" applyFont="1" applyFill="1" applyBorder="1" applyAlignment="1">
      <alignment horizontal="left"/>
    </xf>
    <xf numFmtId="164" fontId="15" fillId="3" borderId="0" xfId="5" applyNumberFormat="1" applyFont="1" applyFill="1" applyAlignment="1">
      <alignment horizontal="left" vertical="top"/>
    </xf>
    <xf numFmtId="168" fontId="15" fillId="0" borderId="0" xfId="6" applyFont="1" applyFill="1" applyAlignment="1">
      <alignment horizontal="center"/>
    </xf>
    <xf numFmtId="0" fontId="14" fillId="0" borderId="0" xfId="0" applyFont="1" applyFill="1"/>
    <xf numFmtId="0" fontId="32" fillId="0" borderId="0" xfId="24" applyFont="1" applyAlignment="1">
      <alignment horizontal="left" wrapText="1"/>
    </xf>
    <xf numFmtId="0" fontId="32" fillId="0" borderId="4" xfId="24" applyFont="1" applyBorder="1" applyAlignment="1">
      <alignment horizontal="left" wrapText="1"/>
    </xf>
    <xf numFmtId="49" fontId="32" fillId="3" borderId="4" xfId="25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top" wrapText="1"/>
    </xf>
    <xf numFmtId="175" fontId="15" fillId="0" borderId="0" xfId="20" quotePrefix="1" applyNumberFormat="1" applyFont="1" applyFill="1" applyBorder="1" applyAlignment="1">
      <alignment horizontal="center"/>
    </xf>
    <xf numFmtId="0" fontId="15" fillId="2" borderId="5" xfId="0" applyFont="1" applyFill="1" applyBorder="1" applyAlignment="1">
      <alignment horizontal="left" wrapText="1"/>
    </xf>
    <xf numFmtId="0" fontId="15" fillId="3" borderId="0" xfId="0" applyFont="1" applyFill="1" applyAlignment="1">
      <alignment horizontal="center" wrapText="1"/>
    </xf>
    <xf numFmtId="0" fontId="21" fillId="3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21" fillId="0" borderId="0" xfId="0" applyFont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left" vertical="top" wrapText="1"/>
    </xf>
    <xf numFmtId="0" fontId="29" fillId="0" borderId="0" xfId="0" applyFont="1" applyAlignment="1"/>
    <xf numFmtId="0" fontId="14" fillId="3" borderId="0" xfId="0" applyFont="1" applyFill="1" applyBorder="1" applyAlignment="1">
      <alignment horizontal="left" vertical="top" wrapText="1"/>
    </xf>
    <xf numFmtId="0" fontId="14" fillId="3" borderId="0" xfId="0" applyFont="1" applyFill="1" applyAlignment="1"/>
    <xf numFmtId="0" fontId="14" fillId="2" borderId="5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 wrapText="1"/>
    </xf>
    <xf numFmtId="49" fontId="14" fillId="2" borderId="0" xfId="0" quotePrefix="1" applyNumberFormat="1" applyFont="1" applyFill="1" applyBorder="1" applyAlignment="1">
      <alignment horizontal="left" vertical="top" wrapText="1"/>
    </xf>
    <xf numFmtId="49" fontId="14" fillId="2" borderId="0" xfId="0" applyNumberFormat="1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3" fontId="15" fillId="3" borderId="0" xfId="0" applyNumberFormat="1" applyFont="1" applyFill="1" applyBorder="1" applyAlignment="1">
      <alignment horizontal="right" wrapText="1"/>
    </xf>
    <xf numFmtId="3" fontId="15" fillId="3" borderId="5" xfId="0" applyNumberFormat="1" applyFont="1" applyFill="1" applyBorder="1" applyAlignment="1">
      <alignment horizontal="right" wrapText="1"/>
    </xf>
    <xf numFmtId="169" fontId="26" fillId="0" borderId="0" xfId="1" applyFont="1" applyFill="1" applyAlignment="1">
      <alignment horizontal="center" vertical="top"/>
    </xf>
    <xf numFmtId="0" fontId="32" fillId="3" borderId="0" xfId="0" applyFont="1" applyFill="1" applyBorder="1"/>
    <xf numFmtId="0" fontId="45" fillId="3" borderId="0" xfId="12" applyFont="1" applyFill="1" applyBorder="1" applyAlignment="1">
      <alignment horizontal="center" wrapText="1"/>
    </xf>
    <xf numFmtId="0" fontId="45" fillId="3" borderId="0" xfId="12" applyFont="1" applyFill="1" applyBorder="1" applyAlignment="1">
      <alignment horizontal="center"/>
    </xf>
  </cellXfs>
  <cellStyles count="54">
    <cellStyle name="EY0dp" xfId="1" xr:uid="{00000000-0005-0000-0000-000000000000}"/>
    <cellStyle name="EYColumnHeading" xfId="2" xr:uid="{00000000-0005-0000-0000-000001000000}"/>
    <cellStyle name="EYnumber" xfId="3" xr:uid="{00000000-0005-0000-0000-000002000000}"/>
    <cellStyle name="EYnumber 2" xfId="28" xr:uid="{5C3631C8-1264-4AF0-B596-D769518D6A32}"/>
    <cellStyle name="EYnumber 2 2" xfId="41" xr:uid="{88C923AA-4BDC-4D1D-9939-CFA0C842131F}"/>
    <cellStyle name="EYSheetHeader1" xfId="4" xr:uid="{00000000-0005-0000-0000-000003000000}"/>
    <cellStyle name="EYtext" xfId="5" xr:uid="{00000000-0005-0000-0000-000004000000}"/>
    <cellStyle name="greyed 2" xfId="14" xr:uid="{00000000-0005-0000-0000-000005000000}"/>
    <cellStyle name="greyed 2 2" xfId="33" xr:uid="{C5A7C83E-A890-4C1F-B7A1-8628208FEBA8}"/>
    <cellStyle name="greyed 2 2 2" xfId="45" xr:uid="{9D898572-F2AA-4CA4-B4E9-00599F9C13FE}"/>
    <cellStyle name="greyed 2 3" xfId="30" xr:uid="{8B32C714-BD60-485C-A844-FE732893C8AA}"/>
    <cellStyle name="greyed 2 3 2" xfId="42" xr:uid="{3F669AA3-4F04-4568-9B1B-A01A25A6B8B5}"/>
    <cellStyle name="greyed 2 4" xfId="29" xr:uid="{F0C12620-095E-4742-9816-834DD9BF85D9}"/>
    <cellStyle name="Hyperkobling" xfId="17" builtinId="8"/>
    <cellStyle name="Komma" xfId="11" builtinId="3"/>
    <cellStyle name="Komma 2" xfId="13" xr:uid="{00000000-0005-0000-0000-000008000000}"/>
    <cellStyle name="Komma 2 2" xfId="22" xr:uid="{DD14034E-5729-447A-9B6B-3544BE262134}"/>
    <cellStyle name="Komma 2 2 2" xfId="35" xr:uid="{07924870-D7FA-487C-B5CA-5D7D44D4FB7D}"/>
    <cellStyle name="Komma 2 2 2 2" xfId="47" xr:uid="{9FF0A6A6-8D8A-4992-9C91-BF1FDFE4F44D}"/>
    <cellStyle name="Komma 2 3" xfId="32" xr:uid="{13D0663D-168D-4D4B-B3EF-30AA6D370843}"/>
    <cellStyle name="Komma 2 3 2" xfId="44" xr:uid="{B0DEBA5E-4FBA-41D5-8BD4-9D82AF7C0C71}"/>
    <cellStyle name="Komma 3" xfId="31" xr:uid="{118AEF86-9CF1-489A-90A3-5BA386DCD64B}"/>
    <cellStyle name="Komma 3 2" xfId="43" xr:uid="{362BD71C-9AD6-4713-A754-D38E7EE0219D}"/>
    <cellStyle name="Komma 3 9" xfId="26" xr:uid="{67080B29-4E49-4BEB-B933-29E92AA0EFCD}"/>
    <cellStyle name="Komma 4 10" xfId="23" xr:uid="{957B1D5C-A20A-4FA6-99B2-D259F076072A}"/>
    <cellStyle name="Normal" xfId="0" builtinId="0"/>
    <cellStyle name="Normal 2" xfId="12" xr:uid="{00000000-0005-0000-0000-00000A000000}"/>
    <cellStyle name="Normal 3 3" xfId="21" xr:uid="{2659E545-534F-4D48-8291-72CAF117C2C1}"/>
    <cellStyle name="Normal 31" xfId="25" xr:uid="{3725D79F-8E29-4BD0-B0CA-05CD6A9A4832}"/>
    <cellStyle name="Normal 4 2 2" xfId="19" xr:uid="{CA7DAD77-7041-42F1-BE0A-360DFC19A35B}"/>
    <cellStyle name="Normal 4 2 2 3" xfId="24" xr:uid="{DCC15930-8E9C-4299-AA94-9B5B12106BBA}"/>
    <cellStyle name="Normal 4 2 2 3 2" xfId="36" xr:uid="{FC9A6F98-6196-4974-B419-83BAAE72685A}"/>
    <cellStyle name="Normal 4 2 2 3 2 2" xfId="48" xr:uid="{99B50E3F-B313-4428-9266-2853583256ED}"/>
    <cellStyle name="Normal 4 2 2 3 3" xfId="39" xr:uid="{EAD398FF-53AE-48D0-9B59-ABECCE5366E7}"/>
    <cellStyle name="Normal 4 2 2 3 4" xfId="52" xr:uid="{FC1D32E8-F9AD-4F18-9755-D86D65CE3E37}"/>
    <cellStyle name="Normal 6 2 3" xfId="27" xr:uid="{80F4B0FB-F6AE-4EC6-9335-A391C9C5FF28}"/>
    <cellStyle name="Normal 6 2 3 2" xfId="37" xr:uid="{1C4A9A60-3857-4495-951C-5DE65E4BE0AE}"/>
    <cellStyle name="Normal 6 2 3 2 2" xfId="49" xr:uid="{DCE2A326-7A87-48BB-B24D-AC3D8D541DCD}"/>
    <cellStyle name="Normal 6 2 3 3" xfId="40" xr:uid="{8E929CD5-DCCE-4A94-93DB-102C47761A5B}"/>
    <cellStyle name="Normal 6 2 3 4" xfId="53" xr:uid="{EBC6DA0B-7D15-4B7F-A58F-212D7629BD11}"/>
    <cellStyle name="Normal_Eksempelregnskap Sparebank 1 Gruppen 20051207" xfId="6" xr:uid="{00000000-0005-0000-0000-00000B000000}"/>
    <cellStyle name="Normal_Kopi av bearbeidet notemal pr 280907 begge grupper vs 4" xfId="20" xr:uid="{96BA124E-1451-4FA8-8EA2-8C2ADA8C113D}"/>
    <cellStyle name="Normal_Note 15" xfId="7" xr:uid="{00000000-0005-0000-0000-00000C000000}"/>
    <cellStyle name="Normal_Note 5 til 7" xfId="18" xr:uid="{01DD925E-ADC4-4C01-AE35-FEECC1274607}"/>
    <cellStyle name="Normal_Transaction Foundations Workbook" xfId="8" xr:uid="{00000000-0005-0000-0000-00000D000000}"/>
    <cellStyle name="Normal_Verdipapirnote og derivatnote" xfId="9" xr:uid="{00000000-0005-0000-0000-00000E000000}"/>
    <cellStyle name="Prosent" xfId="10" builtinId="5"/>
    <cellStyle name="Prosent 2" xfId="15" xr:uid="{00000000-0005-0000-0000-000010000000}"/>
    <cellStyle name="Prosent 2 2 2" xfId="50" xr:uid="{6EE61237-7523-4DCE-9876-76BEFF344CE6}"/>
    <cellStyle name="Prosent 3" xfId="16" xr:uid="{00000000-0005-0000-0000-000011000000}"/>
    <cellStyle name="Prosent 3 2" xfId="34" xr:uid="{DC2F383B-C07B-4B28-B6D9-5A5239FDBEF8}"/>
    <cellStyle name="Prosent 3 2 2" xfId="46" xr:uid="{B917EA4F-3D93-49FC-B3C5-6F205F4B86B6}"/>
    <cellStyle name="Prosent 3 3" xfId="38" xr:uid="{20D47AB6-EA66-4AEF-996D-9EBC1C9B4C32}"/>
    <cellStyle name="Prosent 3 4" xfId="51" xr:uid="{096DEB3A-47AD-451A-85E8-65CC233235B6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41"/>
  <sheetViews>
    <sheetView showGridLines="0" tabSelected="1" zoomScale="90" zoomScaleNormal="90" workbookViewId="0"/>
  </sheetViews>
  <sheetFormatPr baseColWidth="10" defaultColWidth="11" defaultRowHeight="12.75"/>
  <cols>
    <col min="1" max="1" width="9.625" style="171" customWidth="1"/>
    <col min="2" max="2" width="137" style="171" customWidth="1"/>
    <col min="3" max="3" width="17.25" style="171" customWidth="1"/>
    <col min="4" max="4" width="18.875" style="171" customWidth="1"/>
    <col min="5" max="8" width="11" style="321"/>
    <col min="65" max="16384" width="11" style="171"/>
  </cols>
  <sheetData>
    <row r="1" spans="1:5" ht="23.25">
      <c r="A1" s="162" t="s">
        <v>122</v>
      </c>
      <c r="B1" s="163"/>
      <c r="C1" s="163"/>
      <c r="D1" s="464" t="s">
        <v>829</v>
      </c>
      <c r="E1" s="464"/>
    </row>
    <row r="2" spans="1:5">
      <c r="A2" s="164" t="s">
        <v>123</v>
      </c>
      <c r="B2" s="165" t="s">
        <v>124</v>
      </c>
      <c r="C2" s="166"/>
      <c r="D2" s="166" t="s">
        <v>125</v>
      </c>
      <c r="E2" s="166" t="s">
        <v>824</v>
      </c>
    </row>
    <row r="3" spans="1:5" ht="15">
      <c r="A3" s="172"/>
      <c r="B3" s="169"/>
      <c r="C3" s="173"/>
      <c r="D3" s="173"/>
      <c r="E3" s="173"/>
    </row>
    <row r="4" spans="1:5">
      <c r="A4" s="312">
        <v>1</v>
      </c>
      <c r="B4" s="175" t="s">
        <v>136</v>
      </c>
      <c r="C4" s="860"/>
      <c r="D4" s="174" t="s">
        <v>127</v>
      </c>
      <c r="E4" s="174" t="s">
        <v>854</v>
      </c>
    </row>
    <row r="5" spans="1:5">
      <c r="A5" s="313">
        <v>2</v>
      </c>
      <c r="B5" s="169" t="s">
        <v>139</v>
      </c>
      <c r="C5" s="861"/>
      <c r="D5" s="170" t="s">
        <v>127</v>
      </c>
      <c r="E5" s="170" t="s">
        <v>854</v>
      </c>
    </row>
    <row r="6" spans="1:5">
      <c r="A6" s="312">
        <v>3</v>
      </c>
      <c r="B6" s="175" t="s">
        <v>137</v>
      </c>
      <c r="C6" s="860"/>
      <c r="D6" s="174" t="s">
        <v>127</v>
      </c>
      <c r="E6" s="174" t="s">
        <v>854</v>
      </c>
    </row>
    <row r="7" spans="1:5">
      <c r="A7" s="313">
        <v>4</v>
      </c>
      <c r="B7" s="169" t="s">
        <v>138</v>
      </c>
      <c r="C7" s="861"/>
      <c r="D7" s="170" t="s">
        <v>127</v>
      </c>
      <c r="E7" s="170" t="s">
        <v>854</v>
      </c>
    </row>
    <row r="8" spans="1:5">
      <c r="A8" s="312">
        <v>5</v>
      </c>
      <c r="B8" s="175" t="s">
        <v>179</v>
      </c>
      <c r="C8" s="860"/>
      <c r="D8" s="174" t="s">
        <v>127</v>
      </c>
      <c r="E8" s="174" t="s">
        <v>854</v>
      </c>
    </row>
    <row r="9" spans="1:5">
      <c r="A9" s="313">
        <v>6</v>
      </c>
      <c r="B9" s="171" t="s">
        <v>180</v>
      </c>
      <c r="C9" s="861"/>
      <c r="D9" s="170" t="s">
        <v>127</v>
      </c>
      <c r="E9" s="170" t="s">
        <v>854</v>
      </c>
    </row>
    <row r="10" spans="1:5">
      <c r="A10" s="312">
        <v>7</v>
      </c>
      <c r="B10" s="175" t="s">
        <v>557</v>
      </c>
      <c r="C10" s="860"/>
      <c r="D10" s="174" t="s">
        <v>126</v>
      </c>
      <c r="E10" s="174" t="s">
        <v>854</v>
      </c>
    </row>
    <row r="11" spans="1:5">
      <c r="A11" s="313">
        <v>8</v>
      </c>
      <c r="B11" s="169" t="s">
        <v>140</v>
      </c>
      <c r="C11" s="861"/>
      <c r="D11" s="170" t="s">
        <v>126</v>
      </c>
      <c r="E11" s="170" t="s">
        <v>854</v>
      </c>
    </row>
    <row r="12" spans="1:5">
      <c r="A12" s="312">
        <v>9</v>
      </c>
      <c r="B12" s="175" t="s">
        <v>732</v>
      </c>
      <c r="C12" s="860"/>
      <c r="D12" s="174" t="s">
        <v>126</v>
      </c>
      <c r="E12" s="174" t="s">
        <v>854</v>
      </c>
    </row>
    <row r="13" spans="1:5">
      <c r="A13" s="313">
        <v>10</v>
      </c>
      <c r="B13" s="176" t="s">
        <v>141</v>
      </c>
      <c r="C13" s="861"/>
      <c r="D13" s="170" t="s">
        <v>126</v>
      </c>
      <c r="E13" s="170" t="s">
        <v>854</v>
      </c>
    </row>
    <row r="14" spans="1:5">
      <c r="A14" s="312">
        <v>11</v>
      </c>
      <c r="B14" s="175" t="s">
        <v>142</v>
      </c>
      <c r="C14" s="860"/>
      <c r="D14" s="174" t="s">
        <v>126</v>
      </c>
      <c r="E14" s="174" t="s">
        <v>854</v>
      </c>
    </row>
    <row r="15" spans="1:5">
      <c r="A15" s="313">
        <v>12</v>
      </c>
      <c r="B15" s="169" t="s">
        <v>728</v>
      </c>
      <c r="C15" s="861"/>
      <c r="D15" s="170" t="s">
        <v>127</v>
      </c>
      <c r="E15" s="170" t="s">
        <v>854</v>
      </c>
    </row>
    <row r="16" spans="1:5">
      <c r="A16" s="312">
        <v>13</v>
      </c>
      <c r="B16" s="175" t="s">
        <v>727</v>
      </c>
      <c r="C16" s="860"/>
      <c r="D16" s="174" t="s">
        <v>126</v>
      </c>
      <c r="E16" s="174" t="s">
        <v>854</v>
      </c>
    </row>
    <row r="17" spans="1:64">
      <c r="A17" s="313">
        <v>14</v>
      </c>
      <c r="B17" s="169" t="s">
        <v>726</v>
      </c>
      <c r="C17" s="861"/>
      <c r="D17" s="173" t="s">
        <v>126</v>
      </c>
      <c r="E17" s="173" t="s">
        <v>854</v>
      </c>
    </row>
    <row r="18" spans="1:64">
      <c r="A18" s="312">
        <v>15</v>
      </c>
      <c r="B18" s="175" t="s">
        <v>143</v>
      </c>
      <c r="C18" s="860"/>
      <c r="D18" s="177" t="s">
        <v>126</v>
      </c>
      <c r="E18" s="177" t="s">
        <v>854</v>
      </c>
    </row>
    <row r="19" spans="1:64">
      <c r="A19" s="313">
        <v>16</v>
      </c>
      <c r="B19" s="169" t="s">
        <v>733</v>
      </c>
      <c r="C19" s="861"/>
      <c r="D19" s="173" t="s">
        <v>126</v>
      </c>
      <c r="E19" s="173" t="s">
        <v>854</v>
      </c>
    </row>
    <row r="20" spans="1:64">
      <c r="A20" s="312">
        <v>17</v>
      </c>
      <c r="B20" s="175" t="s">
        <v>539</v>
      </c>
      <c r="C20" s="860"/>
      <c r="D20" s="177" t="s">
        <v>126</v>
      </c>
      <c r="E20" s="177" t="s">
        <v>854</v>
      </c>
    </row>
    <row r="21" spans="1:64">
      <c r="A21" s="313">
        <v>18</v>
      </c>
      <c r="B21" s="347" t="s">
        <v>537</v>
      </c>
      <c r="C21" s="861"/>
      <c r="D21" s="173" t="s">
        <v>126</v>
      </c>
      <c r="E21" s="173" t="s">
        <v>854</v>
      </c>
    </row>
    <row r="22" spans="1:64">
      <c r="A22" s="312">
        <v>19</v>
      </c>
      <c r="B22" s="348" t="s">
        <v>540</v>
      </c>
      <c r="C22" s="860"/>
      <c r="D22" s="177" t="s">
        <v>126</v>
      </c>
      <c r="E22" s="177" t="s">
        <v>854</v>
      </c>
    </row>
    <row r="23" spans="1:64" s="318" customFormat="1">
      <c r="A23" s="314">
        <v>20</v>
      </c>
      <c r="B23" s="349" t="s">
        <v>612</v>
      </c>
      <c r="C23" s="863"/>
      <c r="D23" s="288" t="s">
        <v>126</v>
      </c>
      <c r="E23" s="288" t="s">
        <v>854</v>
      </c>
      <c r="F23" s="321"/>
      <c r="G23" s="321"/>
      <c r="H23" s="321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>
      <c r="A24" s="312">
        <v>21</v>
      </c>
      <c r="B24" s="175" t="s">
        <v>144</v>
      </c>
      <c r="C24" s="860"/>
      <c r="D24" s="177" t="s">
        <v>126</v>
      </c>
      <c r="E24" s="177" t="s">
        <v>854</v>
      </c>
    </row>
    <row r="25" spans="1:64" s="318" customFormat="1">
      <c r="A25" s="314">
        <v>22</v>
      </c>
      <c r="B25" s="287" t="s">
        <v>145</v>
      </c>
      <c r="C25" s="863"/>
      <c r="D25" s="288" t="s">
        <v>126</v>
      </c>
      <c r="E25" s="288" t="s">
        <v>854</v>
      </c>
      <c r="F25" s="321"/>
      <c r="G25" s="321"/>
      <c r="H25" s="321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>
      <c r="A26" s="312">
        <v>23</v>
      </c>
      <c r="B26" s="175" t="s">
        <v>146</v>
      </c>
      <c r="C26" s="860"/>
      <c r="D26" s="177" t="s">
        <v>126</v>
      </c>
      <c r="E26" s="177" t="s">
        <v>854</v>
      </c>
    </row>
    <row r="27" spans="1:64" s="318" customFormat="1">
      <c r="A27" s="314">
        <v>24</v>
      </c>
      <c r="B27" s="287" t="s">
        <v>133</v>
      </c>
      <c r="C27" s="863"/>
      <c r="D27" s="288" t="s">
        <v>126</v>
      </c>
      <c r="E27" s="288" t="s">
        <v>854</v>
      </c>
      <c r="F27" s="321"/>
      <c r="G27" s="321"/>
      <c r="H27" s="321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>
      <c r="A28" s="312">
        <v>25</v>
      </c>
      <c r="B28" s="175" t="s">
        <v>134</v>
      </c>
      <c r="C28" s="860"/>
      <c r="D28" s="177" t="s">
        <v>126</v>
      </c>
      <c r="E28" s="177" t="s">
        <v>854</v>
      </c>
    </row>
    <row r="29" spans="1:64" s="318" customFormat="1">
      <c r="A29" s="314">
        <v>26</v>
      </c>
      <c r="B29" s="287" t="s">
        <v>147</v>
      </c>
      <c r="C29" s="863"/>
      <c r="D29" s="288" t="s">
        <v>126</v>
      </c>
      <c r="E29" s="288" t="s">
        <v>854</v>
      </c>
      <c r="F29" s="321"/>
      <c r="G29" s="321"/>
      <c r="H29" s="321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>
      <c r="A30" s="312">
        <v>27</v>
      </c>
      <c r="B30" s="175" t="s">
        <v>148</v>
      </c>
      <c r="C30" s="860"/>
      <c r="D30" s="177" t="s">
        <v>126</v>
      </c>
      <c r="E30" s="177" t="s">
        <v>854</v>
      </c>
    </row>
    <row r="31" spans="1:64">
      <c r="A31" s="314">
        <v>28</v>
      </c>
      <c r="B31" s="287" t="s">
        <v>513</v>
      </c>
      <c r="C31" s="288"/>
      <c r="D31" s="288" t="s">
        <v>127</v>
      </c>
      <c r="E31" s="288" t="s">
        <v>854</v>
      </c>
    </row>
    <row r="32" spans="1:64" s="318" customFormat="1" ht="12.75" customHeight="1">
      <c r="A32" s="312">
        <v>29</v>
      </c>
      <c r="B32" s="175" t="s">
        <v>561</v>
      </c>
      <c r="C32" s="177"/>
      <c r="D32" s="177" t="s">
        <v>127</v>
      </c>
      <c r="E32" s="177" t="s">
        <v>854</v>
      </c>
      <c r="F32" s="321"/>
      <c r="G32" s="321"/>
      <c r="H32" s="321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>
      <c r="A33" s="314">
        <v>30</v>
      </c>
      <c r="B33" s="287" t="s">
        <v>523</v>
      </c>
      <c r="C33" s="288"/>
      <c r="D33" s="288" t="s">
        <v>127</v>
      </c>
      <c r="E33" s="288" t="s">
        <v>854</v>
      </c>
    </row>
    <row r="34" spans="1:64" s="318" customFormat="1">
      <c r="A34" s="312">
        <v>31</v>
      </c>
      <c r="B34" s="175" t="s">
        <v>507</v>
      </c>
      <c r="C34" s="177"/>
      <c r="D34" s="177" t="s">
        <v>127</v>
      </c>
      <c r="E34" s="177" t="s">
        <v>854</v>
      </c>
      <c r="F34" s="288"/>
      <c r="G34" s="288"/>
      <c r="H34" s="288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 s="318" customFormat="1" ht="12.75" customHeight="1">
      <c r="A35" s="314">
        <v>32</v>
      </c>
      <c r="B35" s="287" t="s">
        <v>639</v>
      </c>
      <c r="C35" s="288"/>
      <c r="D35" s="288" t="s">
        <v>127</v>
      </c>
      <c r="E35" s="288" t="s">
        <v>854</v>
      </c>
      <c r="F35" s="321"/>
      <c r="G35" s="321"/>
      <c r="H35" s="321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 s="318" customFormat="1">
      <c r="A36" s="312">
        <v>33</v>
      </c>
      <c r="B36" s="175" t="s">
        <v>756</v>
      </c>
      <c r="C36" s="177"/>
      <c r="D36" s="177" t="s">
        <v>126</v>
      </c>
      <c r="E36" s="177" t="s">
        <v>854</v>
      </c>
      <c r="F36" s="288"/>
      <c r="G36" s="288"/>
      <c r="H36" s="288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41" spans="1:64">
      <c r="B41" s="169"/>
    </row>
  </sheetData>
  <phoneticPr fontId="13" type="noConversion"/>
  <hyperlinks>
    <hyperlink ref="A4" location="'1'!A1" display="'1'!A1" xr:uid="{00000000-0004-0000-0000-000000000000}"/>
    <hyperlink ref="A5" location="'2'!A1" display="'2'!A1" xr:uid="{00000000-0004-0000-0000-000001000000}"/>
    <hyperlink ref="A6" location="'3'!A1" display="'3'!A1" xr:uid="{00000000-0004-0000-0000-000002000000}"/>
    <hyperlink ref="A7" location="'4'!A1" display="'4'!A1" xr:uid="{00000000-0004-0000-0000-000003000000}"/>
    <hyperlink ref="A8" location="'5'!A1" display="'5'!A1" xr:uid="{00000000-0004-0000-0000-000004000000}"/>
    <hyperlink ref="A9" location="'6'!A1" display="'6'!A1" xr:uid="{00000000-0004-0000-0000-000005000000}"/>
    <hyperlink ref="A10" location="'7'!A1" display="'7'!A1" xr:uid="{00000000-0004-0000-0000-000006000000}"/>
    <hyperlink ref="A11" location="'8'!A1" display="'8'!A1" xr:uid="{00000000-0004-0000-0000-000007000000}"/>
    <hyperlink ref="A12" location="'9'!A1" display="'9'!A1" xr:uid="{00000000-0004-0000-0000-000008000000}"/>
    <hyperlink ref="A13" location="'10'!A1" display="'10'!A1" xr:uid="{00000000-0004-0000-0000-000009000000}"/>
    <hyperlink ref="A14" location="'11'!A1" display="'11'!A1" xr:uid="{00000000-0004-0000-0000-00000A000000}"/>
    <hyperlink ref="A15" location="'12'!A1" display="'12'!A1" xr:uid="{00000000-0004-0000-0000-00000B000000}"/>
    <hyperlink ref="A16" location="'13'!A1" display="'13'!A1" xr:uid="{00000000-0004-0000-0000-00000C000000}"/>
    <hyperlink ref="A17" location="'14'!A1" display="'14'!A1" xr:uid="{00000000-0004-0000-0000-00000D000000}"/>
    <hyperlink ref="A18" location="'15'!A1" display="'15'!A1" xr:uid="{00000000-0004-0000-0000-00000E000000}"/>
    <hyperlink ref="A19" location="'16'!A1" display="'16'!A1" xr:uid="{00000000-0004-0000-0000-00000F000000}"/>
    <hyperlink ref="A20" location="'17'!A1" display="'17'!A1" xr:uid="{00000000-0004-0000-0000-000010000000}"/>
    <hyperlink ref="A21" location="'18'!A1" display="'18'!A1" xr:uid="{00000000-0004-0000-0000-000011000000}"/>
    <hyperlink ref="A22" location="'19'!A1" display="'19'!A1" xr:uid="{00000000-0004-0000-0000-000012000000}"/>
    <hyperlink ref="A24" location="'21'!A1" display="'21'!A1" xr:uid="{00000000-0004-0000-0000-000013000000}"/>
    <hyperlink ref="A25" location="'22'!A1" display="'22'!A1" xr:uid="{00000000-0004-0000-0000-000014000000}"/>
    <hyperlink ref="A26" location="'23'!A1" display="'23'!A1" xr:uid="{00000000-0004-0000-0000-000015000000}"/>
    <hyperlink ref="A27" location="'24'!A1" display="'24'!A1" xr:uid="{00000000-0004-0000-0000-000016000000}"/>
    <hyperlink ref="A28" location="'25'!A1" display="'25'!A1" xr:uid="{00000000-0004-0000-0000-000017000000}"/>
    <hyperlink ref="A29" location="'26'!A1" display="'26'!A1" xr:uid="{00000000-0004-0000-0000-000018000000}"/>
    <hyperlink ref="A30" location="'27'!A1" display="'27'!A1" xr:uid="{00000000-0004-0000-0000-000019000000}"/>
    <hyperlink ref="A31" location="'28'!A1" display="'28'!A1" xr:uid="{00000000-0004-0000-0000-00001A000000}"/>
    <hyperlink ref="A32" location="'29'!A1" display="'29'!A1" xr:uid="{00000000-0004-0000-0000-00001B000000}"/>
    <hyperlink ref="A33" location="'30'!A1" display="'30'!A1" xr:uid="{00000000-0004-0000-0000-00001C000000}"/>
    <hyperlink ref="A34" location="'31'!A1" display="'31'!A1" xr:uid="{00000000-0004-0000-0000-00001D000000}"/>
    <hyperlink ref="A23" location="'20'!A1" display="'20'!A1" xr:uid="{00000000-0004-0000-0000-00001E000000}"/>
    <hyperlink ref="A35" location="'32'!A1" display="'32'!A1" xr:uid="{00000000-0004-0000-0000-00001F000000}"/>
    <hyperlink ref="A36" location="'33'!A1" display="'33'!A1" xr:uid="{4A1B653F-5BFF-4762-86B0-6893FA6F67D2}"/>
  </hyperlinks>
  <pageMargins left="0.70866141732283472" right="0.70866141732283472" top="0.78740157480314965" bottom="0.78740157480314965" header="0.31496062992125984" footer="0.31496062992125984"/>
  <pageSetup paperSize="9" scale="59" orientation="landscape" r:id="rId1"/>
  <headerFooter>
    <oddHeader>&amp;R&amp;"Calibri"&amp;12&amp;KFF9100F O R T R O L I G&amp;1#</oddHeader>
    <oddFooter>&amp;L&amp;1#&amp;"Calibri"&amp;12&amp;KFF9100F O R T R O L I G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4">
    <pageSetUpPr fitToPage="1"/>
  </sheetPr>
  <dimension ref="A1:G39"/>
  <sheetViews>
    <sheetView showGridLines="0" workbookViewId="0">
      <selection activeCell="L1" sqref="L1"/>
    </sheetView>
  </sheetViews>
  <sheetFormatPr baseColWidth="10" defaultColWidth="11" defaultRowHeight="12"/>
  <cols>
    <col min="1" max="1" width="30.5" style="199" bestFit="1" customWidth="1"/>
    <col min="2" max="2" width="13" style="199" bestFit="1" customWidth="1"/>
    <col min="3" max="3" width="27.875" style="199" customWidth="1"/>
    <col min="4" max="6" width="6" style="17" customWidth="1"/>
    <col min="7" max="7" width="17.125" style="17" bestFit="1" customWidth="1"/>
    <col min="8" max="16384" width="11" style="17"/>
  </cols>
  <sheetData>
    <row r="1" spans="1:7" ht="21">
      <c r="A1" s="459" t="s">
        <v>753</v>
      </c>
      <c r="B1" s="459"/>
      <c r="C1" s="459"/>
      <c r="G1" s="899" t="s">
        <v>826</v>
      </c>
    </row>
    <row r="2" spans="1:7">
      <c r="A2" s="110" t="s">
        <v>108</v>
      </c>
      <c r="B2" s="200"/>
      <c r="C2" s="200"/>
      <c r="G2" s="216"/>
    </row>
    <row r="3" spans="1:7" s="216" customFormat="1">
      <c r="A3" s="110"/>
      <c r="B3" s="200"/>
      <c r="C3" s="200"/>
    </row>
    <row r="4" spans="1:7" s="216" customFormat="1" ht="24.75" thickBot="1">
      <c r="A4" s="508">
        <v>2021</v>
      </c>
      <c r="B4" s="213" t="s">
        <v>120</v>
      </c>
      <c r="C4" s="510" t="s">
        <v>121</v>
      </c>
    </row>
    <row r="5" spans="1:7" s="216" customFormat="1">
      <c r="A5" s="216" t="s">
        <v>17</v>
      </c>
      <c r="B5" s="816">
        <v>108444</v>
      </c>
      <c r="C5" s="816">
        <f>+(B5+B18)/2</f>
        <v>104738.5</v>
      </c>
    </row>
    <row r="6" spans="1:7" s="216" customFormat="1">
      <c r="A6" s="216" t="s">
        <v>18</v>
      </c>
      <c r="B6" s="816">
        <v>159438</v>
      </c>
      <c r="C6" s="816">
        <f>+(B6+B19)/2</f>
        <v>155681</v>
      </c>
    </row>
    <row r="7" spans="1:7" s="216" customFormat="1">
      <c r="A7" s="78" t="s">
        <v>19</v>
      </c>
      <c r="B7" s="817">
        <f>SUM(B5:B6)</f>
        <v>267882</v>
      </c>
      <c r="C7" s="817">
        <f>SUM(C5:C6)</f>
        <v>260419.5</v>
      </c>
    </row>
    <row r="8" spans="1:7" s="216" customFormat="1">
      <c r="A8" s="216" t="s">
        <v>680</v>
      </c>
      <c r="B8" s="18">
        <v>-1721</v>
      </c>
      <c r="C8" s="816">
        <f>+(B8+B21)/2</f>
        <v>-1968</v>
      </c>
    </row>
    <row r="9" spans="1:7" s="216" customFormat="1">
      <c r="A9" s="216" t="s">
        <v>681</v>
      </c>
      <c r="B9" s="816">
        <v>-153</v>
      </c>
      <c r="C9" s="816">
        <f>+(B9+B22)/2</f>
        <v>-204.5</v>
      </c>
    </row>
    <row r="10" spans="1:7" s="216" customFormat="1">
      <c r="A10" s="78" t="s">
        <v>20</v>
      </c>
      <c r="B10" s="817">
        <f>+B7+B8+B9</f>
        <v>266008</v>
      </c>
      <c r="C10" s="817">
        <f>SUM(C7:C9)</f>
        <v>258247</v>
      </c>
    </row>
    <row r="11" spans="1:7" s="216" customFormat="1">
      <c r="B11" s="818"/>
      <c r="C11" s="818"/>
    </row>
    <row r="12" spans="1:7" s="216" customFormat="1">
      <c r="A12" s="216" t="s">
        <v>21</v>
      </c>
      <c r="B12" s="816">
        <v>6</v>
      </c>
      <c r="C12" s="816">
        <f>+(B12+B25)/2</f>
        <v>3.5</v>
      </c>
    </row>
    <row r="13" spans="1:7" s="216" customFormat="1">
      <c r="A13" s="216" t="s">
        <v>22</v>
      </c>
      <c r="B13" s="816">
        <v>5366</v>
      </c>
      <c r="C13" s="816">
        <f>+(B13+B26)/2</f>
        <v>8977.5</v>
      </c>
    </row>
    <row r="14" spans="1:7" s="216" customFormat="1">
      <c r="A14" s="78" t="s">
        <v>23</v>
      </c>
      <c r="B14" s="817">
        <f>SUM(B10:B13)</f>
        <v>271380</v>
      </c>
      <c r="C14" s="817">
        <f>SUM(C10:C13)</f>
        <v>267228</v>
      </c>
    </row>
    <row r="15" spans="1:7" s="216" customFormat="1">
      <c r="A15" s="21"/>
      <c r="B15" s="513"/>
      <c r="C15" s="513"/>
    </row>
    <row r="16" spans="1:7" s="216" customFormat="1">
      <c r="A16" s="21"/>
      <c r="B16" s="513"/>
      <c r="C16" s="513"/>
    </row>
    <row r="17" spans="1:6" ht="24.75" thickBot="1">
      <c r="A17" s="508">
        <v>2020</v>
      </c>
      <c r="B17" s="213" t="s">
        <v>120</v>
      </c>
      <c r="C17" s="510" t="s">
        <v>121</v>
      </c>
    </row>
    <row r="18" spans="1:6" ht="13.5" customHeight="1">
      <c r="A18" s="216" t="s">
        <v>17</v>
      </c>
      <c r="B18" s="511">
        <v>101033</v>
      </c>
      <c r="C18" s="511">
        <v>100846</v>
      </c>
    </row>
    <row r="19" spans="1:6">
      <c r="A19" s="216" t="s">
        <v>18</v>
      </c>
      <c r="B19" s="511">
        <v>151924</v>
      </c>
      <c r="C19" s="511">
        <v>145251</v>
      </c>
    </row>
    <row r="20" spans="1:6">
      <c r="A20" s="139" t="s">
        <v>19</v>
      </c>
      <c r="B20" s="514">
        <f>SUM(B18:B19)</f>
        <v>252957</v>
      </c>
      <c r="C20" s="514">
        <f>C18+C19</f>
        <v>246097</v>
      </c>
    </row>
    <row r="21" spans="1:6">
      <c r="A21" s="216" t="s">
        <v>680</v>
      </c>
      <c r="B21" s="65">
        <v>-2215</v>
      </c>
      <c r="C21" s="512">
        <v>-1821</v>
      </c>
    </row>
    <row r="22" spans="1:6">
      <c r="A22" s="216" t="s">
        <v>681</v>
      </c>
      <c r="B22" s="512">
        <v>-256</v>
      </c>
      <c r="C22" s="512">
        <v>-193</v>
      </c>
    </row>
    <row r="23" spans="1:6">
      <c r="A23" s="139" t="s">
        <v>20</v>
      </c>
      <c r="B23" s="515">
        <f>+B20+B21+B22</f>
        <v>250486</v>
      </c>
      <c r="C23" s="515">
        <f>+C20+C21+C22</f>
        <v>244083</v>
      </c>
    </row>
    <row r="24" spans="1:6">
      <c r="A24" s="216"/>
      <c r="B24" s="513"/>
      <c r="C24" s="513"/>
    </row>
    <row r="25" spans="1:6">
      <c r="A25" s="216" t="s">
        <v>21</v>
      </c>
      <c r="B25" s="512">
        <v>1</v>
      </c>
      <c r="C25" s="512">
        <v>6</v>
      </c>
      <c r="F25" s="21"/>
    </row>
    <row r="26" spans="1:6">
      <c r="A26" s="216" t="s">
        <v>22</v>
      </c>
      <c r="B26" s="512">
        <v>12589</v>
      </c>
      <c r="C26" s="512">
        <v>7866</v>
      </c>
    </row>
    <row r="27" spans="1:6">
      <c r="A27" s="139" t="s">
        <v>23</v>
      </c>
      <c r="B27" s="515">
        <f>SUM(B23:B26)</f>
        <v>263076</v>
      </c>
      <c r="C27" s="515">
        <f>SUM(C23:C26)</f>
        <v>251955</v>
      </c>
    </row>
    <row r="28" spans="1:6">
      <c r="A28" s="216"/>
      <c r="B28" s="216"/>
      <c r="C28" s="216"/>
    </row>
    <row r="29" spans="1:6">
      <c r="A29" s="216"/>
      <c r="B29" s="216"/>
      <c r="C29" s="216"/>
    </row>
    <row r="32" spans="1:6">
      <c r="A32" s="776" t="s">
        <v>865</v>
      </c>
    </row>
    <row r="33" spans="1:1">
      <c r="A33" s="776" t="s">
        <v>866</v>
      </c>
    </row>
    <row r="34" spans="1:1">
      <c r="A34" s="199" t="s">
        <v>867</v>
      </c>
    </row>
    <row r="39" spans="1:1">
      <c r="A39" s="114"/>
    </row>
  </sheetData>
  <phoneticPr fontId="7" type="noConversion"/>
  <hyperlinks>
    <hyperlink ref="G1" location="Innholdsfortegnelse!A1" display="Innholdsfortegnelse" xr:uid="{C6DAB899-E92B-43A3-BED8-C22B50A8DB7F}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&amp;R&amp;A&amp;L&amp;1#&amp;"Calibri"&amp;12&amp;KFF9100F O R T R O L I G</oddFooter>
  </headerFooter>
  <colBreaks count="1" manualBreakCount="1">
    <brk id="1" max="1048575" man="1"/>
  </colBreaks>
  <ignoredErrors>
    <ignoredError sqref="C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6">
    <pageSetUpPr fitToPage="1"/>
  </sheetPr>
  <dimension ref="A1:J36"/>
  <sheetViews>
    <sheetView zoomScaleNormal="100" workbookViewId="0">
      <selection activeCell="L1" sqref="L1"/>
    </sheetView>
  </sheetViews>
  <sheetFormatPr baseColWidth="10" defaultColWidth="11" defaultRowHeight="12"/>
  <cols>
    <col min="1" max="1" width="29.875" style="17" customWidth="1"/>
    <col min="2" max="2" width="2.75" style="17" customWidth="1"/>
    <col min="3" max="3" width="7.625" style="17" customWidth="1"/>
    <col min="4" max="4" width="9.5" style="17" customWidth="1"/>
    <col min="5" max="5" width="7.625" style="17" customWidth="1"/>
    <col min="6" max="6" width="7.625" style="14" customWidth="1"/>
    <col min="7" max="7" width="17.125" style="17" bestFit="1" customWidth="1"/>
    <col min="8" max="8" width="21.25" style="17" customWidth="1"/>
    <col min="9" max="9" width="11" style="17"/>
    <col min="10" max="10" width="17.125" style="17" bestFit="1" customWidth="1"/>
    <col min="11" max="16384" width="11" style="17"/>
  </cols>
  <sheetData>
    <row r="1" spans="1:10" ht="21">
      <c r="A1" s="459" t="s">
        <v>130</v>
      </c>
      <c r="B1" s="202"/>
      <c r="C1" s="206"/>
      <c r="D1" s="202"/>
      <c r="E1" s="202"/>
      <c r="J1" s="899" t="s">
        <v>826</v>
      </c>
    </row>
    <row r="2" spans="1:10" s="216" customFormat="1">
      <c r="A2" s="202" t="s">
        <v>108</v>
      </c>
      <c r="B2" s="295"/>
      <c r="C2" s="91"/>
      <c r="D2" s="295"/>
      <c r="E2" s="295"/>
      <c r="F2" s="14"/>
      <c r="G2" s="14"/>
    </row>
    <row r="3" spans="1:10">
      <c r="B3" s="202"/>
      <c r="C3" s="56"/>
      <c r="D3" s="74"/>
      <c r="E3" s="74"/>
    </row>
    <row r="4" spans="1:10" s="216" customFormat="1" ht="36.75" thickBot="1">
      <c r="A4" s="508">
        <v>2021</v>
      </c>
      <c r="B4" s="105"/>
      <c r="C4" s="105" t="s">
        <v>119</v>
      </c>
      <c r="D4" s="213" t="s">
        <v>107</v>
      </c>
      <c r="E4" s="105" t="s">
        <v>5</v>
      </c>
      <c r="F4" s="14"/>
    </row>
    <row r="5" spans="1:10" s="216" customFormat="1">
      <c r="A5" s="216" t="s">
        <v>794</v>
      </c>
      <c r="B5" s="516"/>
      <c r="C5" s="819">
        <v>3594</v>
      </c>
      <c r="D5" s="820">
        <v>759</v>
      </c>
      <c r="E5" s="820">
        <f>+C5+D5</f>
        <v>4353</v>
      </c>
      <c r="F5" s="14"/>
    </row>
    <row r="6" spans="1:10" s="216" customFormat="1">
      <c r="A6" s="216" t="s">
        <v>29</v>
      </c>
      <c r="B6" s="516"/>
      <c r="C6" s="819">
        <v>3766</v>
      </c>
      <c r="D6" s="820">
        <v>1113</v>
      </c>
      <c r="E6" s="820">
        <f t="shared" ref="E6:E15" si="0">+C6+D6</f>
        <v>4879</v>
      </c>
      <c r="F6" s="14"/>
    </row>
    <row r="7" spans="1:10" s="216" customFormat="1">
      <c r="A7" s="216" t="s">
        <v>682</v>
      </c>
      <c r="B7" s="516"/>
      <c r="C7" s="819">
        <v>5576</v>
      </c>
      <c r="D7" s="820">
        <v>1124</v>
      </c>
      <c r="E7" s="820">
        <f t="shared" si="0"/>
        <v>6700</v>
      </c>
      <c r="F7" s="14"/>
    </row>
    <row r="8" spans="1:10" s="216" customFormat="1">
      <c r="A8" s="216" t="s">
        <v>31</v>
      </c>
      <c r="B8" s="516"/>
      <c r="C8" s="819">
        <v>16100</v>
      </c>
      <c r="D8" s="820">
        <v>3927</v>
      </c>
      <c r="E8" s="820">
        <f t="shared" si="0"/>
        <v>20027</v>
      </c>
      <c r="F8" s="14"/>
    </row>
    <row r="9" spans="1:10" s="216" customFormat="1">
      <c r="A9" s="216" t="s">
        <v>30</v>
      </c>
      <c r="B9" s="516"/>
      <c r="C9" s="819">
        <v>3180</v>
      </c>
      <c r="D9" s="820">
        <v>1552</v>
      </c>
      <c r="E9" s="820">
        <f t="shared" si="0"/>
        <v>4732</v>
      </c>
      <c r="F9" s="14"/>
    </row>
    <row r="10" spans="1:10" s="216" customFormat="1">
      <c r="A10" s="216" t="s">
        <v>683</v>
      </c>
      <c r="B10" s="516"/>
      <c r="C10" s="819">
        <v>1195</v>
      </c>
      <c r="D10" s="820">
        <v>2310</v>
      </c>
      <c r="E10" s="820">
        <f t="shared" si="0"/>
        <v>3505</v>
      </c>
      <c r="F10" s="14"/>
    </row>
    <row r="11" spans="1:10" s="216" customFormat="1">
      <c r="A11" s="216" t="s">
        <v>684</v>
      </c>
      <c r="B11" s="516"/>
      <c r="C11" s="819">
        <v>4152</v>
      </c>
      <c r="D11" s="820">
        <v>1912</v>
      </c>
      <c r="E11" s="820">
        <f t="shared" si="0"/>
        <v>6064</v>
      </c>
      <c r="F11" s="14"/>
    </row>
    <row r="12" spans="1:10" s="216" customFormat="1">
      <c r="A12" s="216" t="s">
        <v>685</v>
      </c>
      <c r="B12" s="516"/>
      <c r="C12" s="819">
        <v>1412</v>
      </c>
      <c r="D12" s="820">
        <v>281</v>
      </c>
      <c r="E12" s="820">
        <f t="shared" si="0"/>
        <v>1693</v>
      </c>
      <c r="F12" s="14"/>
    </row>
    <row r="13" spans="1:10" s="216" customFormat="1">
      <c r="A13" s="216" t="s">
        <v>686</v>
      </c>
      <c r="B13" s="516"/>
      <c r="C13" s="819">
        <v>33608</v>
      </c>
      <c r="D13" s="820">
        <v>3248</v>
      </c>
      <c r="E13" s="820">
        <f t="shared" si="0"/>
        <v>36856</v>
      </c>
      <c r="F13" s="14"/>
    </row>
    <row r="14" spans="1:10" s="216" customFormat="1">
      <c r="A14" s="216" t="s">
        <v>687</v>
      </c>
      <c r="B14" s="516"/>
      <c r="C14" s="819">
        <v>11958</v>
      </c>
      <c r="D14" s="820">
        <v>1573</v>
      </c>
      <c r="E14" s="820">
        <f t="shared" si="0"/>
        <v>13531</v>
      </c>
      <c r="F14" s="14"/>
    </row>
    <row r="15" spans="1:10" s="216" customFormat="1">
      <c r="A15" s="216" t="s">
        <v>32</v>
      </c>
      <c r="B15" s="516"/>
      <c r="C15" s="819">
        <v>2451</v>
      </c>
      <c r="D15" s="820">
        <v>1629</v>
      </c>
      <c r="E15" s="820">
        <f t="shared" si="0"/>
        <v>4080</v>
      </c>
      <c r="F15" s="14"/>
    </row>
    <row r="16" spans="1:10" s="216" customFormat="1">
      <c r="A16" s="216" t="s">
        <v>33</v>
      </c>
      <c r="B16" s="516"/>
      <c r="C16" s="821">
        <f>SUM(C5:C15)</f>
        <v>86992</v>
      </c>
      <c r="D16" s="821">
        <f>SUM(D5:D15)</f>
        <v>19428</v>
      </c>
      <c r="E16" s="822">
        <f t="shared" ref="E16" si="1">SUM(E5:E15)</f>
        <v>106420</v>
      </c>
      <c r="F16" s="14"/>
    </row>
    <row r="17" spans="1:8" s="216" customFormat="1">
      <c r="A17" s="116" t="s">
        <v>18</v>
      </c>
      <c r="B17" s="518"/>
      <c r="C17" s="823">
        <v>143307</v>
      </c>
      <c r="D17" s="824">
        <v>18155</v>
      </c>
      <c r="E17" s="825">
        <f>C17+D17</f>
        <v>161462</v>
      </c>
      <c r="F17" s="14"/>
    </row>
    <row r="18" spans="1:8" s="216" customFormat="1">
      <c r="A18" s="139" t="s">
        <v>28</v>
      </c>
      <c r="B18" s="80"/>
      <c r="C18" s="826">
        <f>SUM(C16:C17)</f>
        <v>230299</v>
      </c>
      <c r="D18" s="827">
        <f t="shared" ref="D18:E18" si="2">SUM(D16:D17)</f>
        <v>37583</v>
      </c>
      <c r="E18" s="828">
        <f t="shared" si="2"/>
        <v>267882</v>
      </c>
      <c r="F18" s="14"/>
      <c r="H18" s="157"/>
    </row>
    <row r="19" spans="1:8" s="216" customFormat="1">
      <c r="B19" s="307"/>
      <c r="C19" s="56"/>
      <c r="D19" s="74"/>
      <c r="E19" s="74"/>
      <c r="F19" s="14"/>
    </row>
    <row r="20" spans="1:8" s="216" customFormat="1">
      <c r="B20" s="509"/>
      <c r="C20" s="56"/>
      <c r="D20" s="74"/>
      <c r="E20" s="74"/>
      <c r="F20" s="14"/>
    </row>
    <row r="21" spans="1:8" s="216" customFormat="1">
      <c r="B21" s="307"/>
      <c r="C21" s="56"/>
      <c r="D21" s="74"/>
      <c r="E21" s="74"/>
      <c r="F21" s="14"/>
    </row>
    <row r="22" spans="1:8" ht="36.75" thickBot="1">
      <c r="A22" s="774">
        <v>2020</v>
      </c>
      <c r="B22" s="105"/>
      <c r="C22" s="105" t="s">
        <v>119</v>
      </c>
      <c r="D22" s="213" t="s">
        <v>107</v>
      </c>
      <c r="E22" s="105" t="s">
        <v>5</v>
      </c>
      <c r="F22" s="56"/>
      <c r="G22" s="56"/>
    </row>
    <row r="23" spans="1:8">
      <c r="A23" s="216" t="s">
        <v>794</v>
      </c>
      <c r="B23" s="516"/>
      <c r="C23" s="517">
        <v>2909</v>
      </c>
      <c r="D23" s="309">
        <v>1010</v>
      </c>
      <c r="E23" s="309">
        <f>+C23+D23</f>
        <v>3919</v>
      </c>
      <c r="F23" s="95"/>
      <c r="G23" s="14"/>
    </row>
    <row r="24" spans="1:8">
      <c r="A24" s="216" t="s">
        <v>29</v>
      </c>
      <c r="B24" s="516"/>
      <c r="C24" s="517">
        <v>2881</v>
      </c>
      <c r="D24" s="309">
        <v>1292</v>
      </c>
      <c r="E24" s="309">
        <f t="shared" ref="E24:E33" si="3">+C24+D24</f>
        <v>4173</v>
      </c>
      <c r="F24" s="95"/>
    </row>
    <row r="25" spans="1:8">
      <c r="A25" s="216" t="s">
        <v>682</v>
      </c>
      <c r="B25" s="516"/>
      <c r="C25" s="517">
        <v>5481</v>
      </c>
      <c r="D25" s="309">
        <v>1018</v>
      </c>
      <c r="E25" s="309">
        <f t="shared" si="3"/>
        <v>6499</v>
      </c>
      <c r="F25" s="95"/>
    </row>
    <row r="26" spans="1:8">
      <c r="A26" s="216" t="s">
        <v>31</v>
      </c>
      <c r="B26" s="516"/>
      <c r="C26" s="517">
        <v>14421</v>
      </c>
      <c r="D26" s="309">
        <v>3655</v>
      </c>
      <c r="E26" s="309">
        <f t="shared" si="3"/>
        <v>18076</v>
      </c>
      <c r="F26" s="95"/>
      <c r="H26" s="21"/>
    </row>
    <row r="27" spans="1:8">
      <c r="A27" s="216" t="s">
        <v>30</v>
      </c>
      <c r="B27" s="516"/>
      <c r="C27" s="517">
        <v>3339</v>
      </c>
      <c r="D27" s="309">
        <v>1439</v>
      </c>
      <c r="E27" s="309">
        <f t="shared" si="3"/>
        <v>4778</v>
      </c>
      <c r="F27" s="95"/>
    </row>
    <row r="28" spans="1:8">
      <c r="A28" s="216" t="s">
        <v>683</v>
      </c>
      <c r="B28" s="516"/>
      <c r="C28" s="517">
        <v>2544</v>
      </c>
      <c r="D28" s="309">
        <v>1546</v>
      </c>
      <c r="E28" s="309">
        <f t="shared" si="3"/>
        <v>4090</v>
      </c>
      <c r="F28" s="95"/>
    </row>
    <row r="29" spans="1:8">
      <c r="A29" s="216" t="s">
        <v>684</v>
      </c>
      <c r="B29" s="516"/>
      <c r="C29" s="517">
        <v>4421</v>
      </c>
      <c r="D29" s="309">
        <v>1940</v>
      </c>
      <c r="E29" s="309">
        <f t="shared" si="3"/>
        <v>6361</v>
      </c>
      <c r="F29" s="95"/>
    </row>
    <row r="30" spans="1:8">
      <c r="A30" s="216" t="s">
        <v>685</v>
      </c>
      <c r="B30" s="516"/>
      <c r="C30" s="517">
        <v>1129</v>
      </c>
      <c r="D30" s="309">
        <v>218</v>
      </c>
      <c r="E30" s="309">
        <f t="shared" si="3"/>
        <v>1347</v>
      </c>
      <c r="F30" s="95"/>
    </row>
    <row r="31" spans="1:8">
      <c r="A31" s="216" t="s">
        <v>686</v>
      </c>
      <c r="B31" s="516"/>
      <c r="C31" s="517">
        <v>31430</v>
      </c>
      <c r="D31" s="309">
        <v>2092</v>
      </c>
      <c r="E31" s="309">
        <f t="shared" si="3"/>
        <v>33522</v>
      </c>
      <c r="F31" s="95"/>
    </row>
    <row r="32" spans="1:8">
      <c r="A32" s="216" t="s">
        <v>687</v>
      </c>
      <c r="B32" s="516"/>
      <c r="C32" s="517">
        <v>11372</v>
      </c>
      <c r="D32" s="309">
        <v>1902</v>
      </c>
      <c r="E32" s="309">
        <f t="shared" si="3"/>
        <v>13274</v>
      </c>
      <c r="F32" s="95"/>
    </row>
    <row r="33" spans="1:8" s="216" customFormat="1">
      <c r="A33" s="216" t="s">
        <v>32</v>
      </c>
      <c r="B33" s="516"/>
      <c r="C33" s="517">
        <v>2180</v>
      </c>
      <c r="D33" s="309">
        <v>1627</v>
      </c>
      <c r="E33" s="309">
        <f t="shared" si="3"/>
        <v>3807</v>
      </c>
      <c r="F33" s="95"/>
    </row>
    <row r="34" spans="1:8">
      <c r="A34" s="216" t="s">
        <v>33</v>
      </c>
      <c r="B34" s="516"/>
      <c r="C34" s="157">
        <f>SUM(C23:C33)</f>
        <v>82107</v>
      </c>
      <c r="D34" s="157">
        <f>SUM(D23:D33)</f>
        <v>17739</v>
      </c>
      <c r="E34" s="392">
        <f t="shared" ref="E34" si="4">SUM(E23:E33)</f>
        <v>99846</v>
      </c>
      <c r="F34" s="95"/>
      <c r="H34" s="167"/>
    </row>
    <row r="35" spans="1:8">
      <c r="A35" s="116" t="s">
        <v>18</v>
      </c>
      <c r="B35" s="518"/>
      <c r="C35" s="310">
        <v>137074</v>
      </c>
      <c r="D35" s="565">
        <v>16037</v>
      </c>
      <c r="E35" s="519">
        <f>C35+D35</f>
        <v>153111</v>
      </c>
      <c r="F35" s="115"/>
      <c r="H35" s="21"/>
    </row>
    <row r="36" spans="1:8">
      <c r="A36" s="139" t="s">
        <v>28</v>
      </c>
      <c r="B36" s="80"/>
      <c r="C36" s="393">
        <f>SUM(C34:C35)</f>
        <v>219181</v>
      </c>
      <c r="D36" s="520">
        <f t="shared" ref="D36:E36" si="5">SUM(D34:D35)</f>
        <v>33776</v>
      </c>
      <c r="E36" s="394">
        <f t="shared" si="5"/>
        <v>252957</v>
      </c>
      <c r="F36" s="95"/>
      <c r="H36" s="167"/>
    </row>
  </sheetData>
  <phoneticPr fontId="7" type="noConversion"/>
  <hyperlinks>
    <hyperlink ref="J1" location="Innholdsfortegnelse!A1" display="Innholdsfortegnelse" xr:uid="{D28BD7E2-6BC6-4B59-8F91-F640B0B20FDE}"/>
  </hyperlinks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Header>&amp;R&amp;"Calibri"&amp;12&amp;KFF9100F O R T R O L I G&amp;1#</oddHeader>
    <oddFooter>&amp;R&amp;A&amp;L&amp;1#&amp;"Calibri"&amp;12&amp;KFF9100F O R T R O L I G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7">
    <pageSetUpPr fitToPage="1"/>
  </sheetPr>
  <dimension ref="A1:S37"/>
  <sheetViews>
    <sheetView zoomScaleNormal="100" workbookViewId="0">
      <selection activeCell="L1" sqref="L1"/>
    </sheetView>
  </sheetViews>
  <sheetFormatPr baseColWidth="10" defaultColWidth="11" defaultRowHeight="12"/>
  <cols>
    <col min="1" max="1" width="23.375" style="17" customWidth="1"/>
    <col min="2" max="2" width="10.125" style="17" bestFit="1" customWidth="1"/>
    <col min="3" max="3" width="11.75" style="17" customWidth="1"/>
    <col min="4" max="4" width="11.5" style="17" customWidth="1"/>
    <col min="5" max="5" width="11.25" style="17" customWidth="1"/>
    <col min="6" max="6" width="12" style="17" customWidth="1"/>
    <col min="7" max="8" width="17.125" style="17" bestFit="1" customWidth="1"/>
    <col min="9" max="16384" width="11" style="17"/>
  </cols>
  <sheetData>
    <row r="1" spans="1:19" ht="21">
      <c r="A1" s="459" t="s">
        <v>131</v>
      </c>
      <c r="B1" s="59"/>
      <c r="C1" s="76"/>
      <c r="D1" s="117"/>
      <c r="H1" s="899" t="s">
        <v>826</v>
      </c>
    </row>
    <row r="2" spans="1:19">
      <c r="A2" s="59" t="s">
        <v>108</v>
      </c>
      <c r="B2" s="59"/>
      <c r="C2" s="76"/>
      <c r="G2" s="216"/>
    </row>
    <row r="3" spans="1:19">
      <c r="A3" s="59"/>
      <c r="B3" s="59"/>
      <c r="C3" s="76"/>
    </row>
    <row r="4" spans="1:19" ht="12.75" thickBot="1">
      <c r="A4" s="217">
        <v>2021</v>
      </c>
      <c r="B4" s="385" t="s">
        <v>34</v>
      </c>
      <c r="C4" s="385" t="s">
        <v>35</v>
      </c>
      <c r="D4" s="385" t="s">
        <v>36</v>
      </c>
      <c r="E4" s="385" t="s">
        <v>37</v>
      </c>
      <c r="F4" s="385" t="s">
        <v>5</v>
      </c>
      <c r="G4" s="56"/>
    </row>
    <row r="5" spans="1:19">
      <c r="A5" s="381" t="s">
        <v>119</v>
      </c>
      <c r="B5" s="180">
        <v>16239</v>
      </c>
      <c r="C5" s="180">
        <f>916+7345</f>
        <v>8261</v>
      </c>
      <c r="D5" s="180">
        <v>52308</v>
      </c>
      <c r="E5" s="180">
        <v>153491</v>
      </c>
      <c r="F5" s="180">
        <f>SUM(B5:E5)</f>
        <v>230299</v>
      </c>
      <c r="G5" s="77"/>
      <c r="H5" s="216"/>
      <c r="I5" s="216"/>
      <c r="J5" s="216"/>
      <c r="K5" s="216"/>
    </row>
    <row r="6" spans="1:19">
      <c r="A6" s="82" t="s">
        <v>26</v>
      </c>
      <c r="B6" s="180">
        <v>26897</v>
      </c>
      <c r="C6" s="180"/>
      <c r="D6" s="180"/>
      <c r="E6" s="180"/>
      <c r="F6" s="180">
        <f>SUM(B6:E6)</f>
        <v>26897</v>
      </c>
      <c r="G6" s="77"/>
      <c r="H6" s="216"/>
      <c r="I6" s="216"/>
      <c r="J6" s="216"/>
      <c r="K6" s="216"/>
    </row>
    <row r="7" spans="1:19">
      <c r="A7" s="384" t="s">
        <v>27</v>
      </c>
      <c r="B7" s="180">
        <v>507.34576574004939</v>
      </c>
      <c r="C7" s="180">
        <v>2323.4175357109548</v>
      </c>
      <c r="D7" s="180">
        <v>7208.3328400098417</v>
      </c>
      <c r="E7" s="180">
        <v>646.90385853915473</v>
      </c>
      <c r="F7" s="180">
        <f>SUM(B7:E7)</f>
        <v>10686.000000000002</v>
      </c>
      <c r="G7" s="118"/>
      <c r="H7" s="216"/>
      <c r="I7" s="216"/>
      <c r="J7" s="216"/>
      <c r="K7" s="216"/>
    </row>
    <row r="8" spans="1:19">
      <c r="A8" s="386" t="s">
        <v>28</v>
      </c>
      <c r="B8" s="387">
        <f>SUM(B5:B7)</f>
        <v>43643.34576574005</v>
      </c>
      <c r="C8" s="387">
        <f>SUM(C5:C7)</f>
        <v>10584.417535710954</v>
      </c>
      <c r="D8" s="387">
        <f>SUM(D5:D7)</f>
        <v>59516.33284000984</v>
      </c>
      <c r="E8" s="387">
        <f>SUM(E5:E7)</f>
        <v>154137.90385853915</v>
      </c>
      <c r="F8" s="387">
        <f>SUM(F5:F7)</f>
        <v>267882</v>
      </c>
      <c r="G8" s="106"/>
      <c r="H8" s="216"/>
      <c r="I8" s="216"/>
      <c r="J8" s="216"/>
      <c r="K8" s="216"/>
    </row>
    <row r="9" spans="1:19" ht="8.25" customHeight="1">
      <c r="A9" s="388"/>
      <c r="B9" s="664"/>
      <c r="C9" s="664"/>
      <c r="D9" s="664"/>
      <c r="E9" s="664"/>
      <c r="F9" s="664"/>
      <c r="G9" s="65"/>
    </row>
    <row r="10" spans="1:19">
      <c r="A10" s="82" t="s">
        <v>21</v>
      </c>
      <c r="B10" s="180">
        <v>78</v>
      </c>
      <c r="C10" s="831">
        <v>0</v>
      </c>
      <c r="D10" s="180" t="s">
        <v>85</v>
      </c>
      <c r="E10" s="180" t="s">
        <v>85</v>
      </c>
      <c r="F10" s="180">
        <f>SUM(B10:E10)</f>
        <v>78</v>
      </c>
      <c r="G10" s="77"/>
    </row>
    <row r="11" spans="1:19">
      <c r="A11" s="384" t="s">
        <v>22</v>
      </c>
      <c r="B11" s="372">
        <v>4071</v>
      </c>
      <c r="C11" s="390">
        <v>669</v>
      </c>
      <c r="D11" s="372">
        <v>821</v>
      </c>
      <c r="E11" s="832">
        <v>0</v>
      </c>
      <c r="F11" s="372">
        <f>SUM(B11:E11)</f>
        <v>5561</v>
      </c>
      <c r="G11" s="77"/>
    </row>
    <row r="12" spans="1:19">
      <c r="A12" s="261"/>
      <c r="B12" s="665"/>
      <c r="C12" s="665"/>
      <c r="D12" s="665"/>
      <c r="E12" s="665"/>
      <c r="F12" s="665"/>
    </row>
    <row r="13" spans="1:19" ht="12.75" thickBot="1">
      <c r="A13" s="217">
        <v>2020</v>
      </c>
      <c r="B13" s="385" t="s">
        <v>34</v>
      </c>
      <c r="C13" s="385" t="s">
        <v>35</v>
      </c>
      <c r="D13" s="385" t="s">
        <v>36</v>
      </c>
      <c r="E13" s="385" t="s">
        <v>37</v>
      </c>
      <c r="F13" s="385" t="s">
        <v>5</v>
      </c>
    </row>
    <row r="14" spans="1:19">
      <c r="A14" s="506" t="s">
        <v>119</v>
      </c>
      <c r="B14" s="180">
        <v>14802</v>
      </c>
      <c r="C14" s="180">
        <f>2729+5883</f>
        <v>8612</v>
      </c>
      <c r="D14" s="180">
        <v>48198</v>
      </c>
      <c r="E14" s="180">
        <v>147569</v>
      </c>
      <c r="F14" s="180">
        <f>SUM(B14:E14)</f>
        <v>219181</v>
      </c>
    </row>
    <row r="15" spans="1:19">
      <c r="A15" s="82" t="s">
        <v>26</v>
      </c>
      <c r="B15" s="180">
        <v>24962</v>
      </c>
      <c r="C15" s="180"/>
      <c r="D15" s="180"/>
      <c r="E15" s="180"/>
      <c r="F15" s="180">
        <f>SUM(B15:E15)</f>
        <v>24962</v>
      </c>
      <c r="J15" s="82"/>
      <c r="K15" s="19"/>
      <c r="L15" s="19"/>
      <c r="M15" s="19"/>
      <c r="N15" s="19"/>
      <c r="O15" s="19"/>
      <c r="P15" s="19"/>
      <c r="Q15" s="19"/>
      <c r="R15" s="19"/>
      <c r="S15" s="19"/>
    </row>
    <row r="16" spans="1:19">
      <c r="A16" s="384" t="s">
        <v>27</v>
      </c>
      <c r="B16" s="180">
        <v>522.03601371484547</v>
      </c>
      <c r="C16" s="180">
        <v>1453.6884507498</v>
      </c>
      <c r="D16" s="180">
        <v>6252.4137881192819</v>
      </c>
      <c r="E16" s="180">
        <v>585.86174741607476</v>
      </c>
      <c r="F16" s="663">
        <v>8814</v>
      </c>
      <c r="I16" s="49"/>
      <c r="J16" s="82"/>
      <c r="K16" s="82"/>
      <c r="L16" s="82"/>
      <c r="M16" s="82"/>
      <c r="N16" s="82"/>
      <c r="O16" s="82"/>
      <c r="P16" s="82"/>
      <c r="Q16" s="82"/>
      <c r="R16" s="82"/>
      <c r="S16" s="82"/>
    </row>
    <row r="17" spans="1:19">
      <c r="A17" s="386" t="s">
        <v>28</v>
      </c>
      <c r="B17" s="387">
        <f>SUM(B14:B16)</f>
        <v>40286.036013714845</v>
      </c>
      <c r="C17" s="387">
        <f>SUM(C14:C16)</f>
        <v>10065.6884507498</v>
      </c>
      <c r="D17" s="387">
        <f>SUM(D14:D16)</f>
        <v>54450.41378811928</v>
      </c>
      <c r="E17" s="387">
        <f>SUM(E14:E16)</f>
        <v>148154.86174741609</v>
      </c>
      <c r="F17" s="387">
        <f>SUM(F14:F16)</f>
        <v>252957</v>
      </c>
      <c r="H17" s="101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ht="8.25" customHeight="1">
      <c r="A18" s="388"/>
      <c r="B18" s="664"/>
      <c r="C18" s="664"/>
      <c r="D18" s="664"/>
      <c r="E18" s="664"/>
      <c r="F18" s="664"/>
    </row>
    <row r="19" spans="1:19">
      <c r="A19" s="82" t="s">
        <v>21</v>
      </c>
      <c r="B19" s="180">
        <v>67</v>
      </c>
      <c r="C19" s="389">
        <v>1</v>
      </c>
      <c r="D19" s="180" t="s">
        <v>85</v>
      </c>
      <c r="E19" s="180" t="s">
        <v>85</v>
      </c>
      <c r="F19" s="180">
        <f>SUM(B19:E19)</f>
        <v>68</v>
      </c>
      <c r="H19" s="65"/>
    </row>
    <row r="20" spans="1:19">
      <c r="A20" s="384" t="s">
        <v>22</v>
      </c>
      <c r="B20" s="372">
        <v>9386</v>
      </c>
      <c r="C20" s="390">
        <f>2324+861</f>
        <v>3185</v>
      </c>
      <c r="D20" s="372">
        <v>18</v>
      </c>
      <c r="E20" s="701">
        <v>0</v>
      </c>
      <c r="F20" s="372">
        <f>SUM(B20:E20)</f>
        <v>12589</v>
      </c>
      <c r="L20" s="14"/>
    </row>
    <row r="21" spans="1:19">
      <c r="G21" s="56"/>
    </row>
    <row r="22" spans="1:19">
      <c r="G22" s="77"/>
    </row>
    <row r="23" spans="1:19">
      <c r="G23" s="77"/>
    </row>
    <row r="24" spans="1:19">
      <c r="G24" s="77"/>
    </row>
    <row r="25" spans="1:19">
      <c r="G25" s="106"/>
    </row>
    <row r="26" spans="1:19">
      <c r="A26" s="216"/>
      <c r="B26" s="216"/>
      <c r="C26" s="216"/>
      <c r="D26" s="216"/>
      <c r="E26" s="216"/>
      <c r="F26" s="216"/>
      <c r="G26" s="106"/>
    </row>
    <row r="27" spans="1:19">
      <c r="A27" s="216"/>
      <c r="B27" s="216"/>
      <c r="C27" s="216"/>
      <c r="D27" s="216"/>
      <c r="E27" s="216"/>
      <c r="F27" s="216"/>
      <c r="G27" s="106"/>
    </row>
    <row r="28" spans="1:19">
      <c r="A28" s="216"/>
      <c r="B28" s="216"/>
      <c r="C28" s="216"/>
      <c r="D28" s="216"/>
      <c r="E28" s="216"/>
      <c r="F28" s="216"/>
      <c r="G28" s="106"/>
    </row>
    <row r="29" spans="1:19">
      <c r="A29" s="216"/>
      <c r="B29" s="216"/>
      <c r="C29" s="216"/>
      <c r="D29" s="216"/>
      <c r="E29" s="216"/>
      <c r="F29" s="216"/>
      <c r="G29" s="106"/>
    </row>
    <row r="30" spans="1:19">
      <c r="A30" s="216"/>
      <c r="B30" s="216"/>
      <c r="C30" s="216"/>
      <c r="D30" s="216"/>
      <c r="E30" s="216"/>
      <c r="F30" s="216"/>
      <c r="G30" s="106"/>
    </row>
    <row r="31" spans="1:19">
      <c r="A31" s="216"/>
      <c r="B31" s="216"/>
      <c r="C31" s="216"/>
      <c r="D31" s="216"/>
      <c r="E31" s="216"/>
      <c r="F31" s="216"/>
      <c r="G31" s="106"/>
    </row>
    <row r="32" spans="1:19">
      <c r="A32" s="216"/>
      <c r="B32" s="216"/>
      <c r="C32" s="216"/>
      <c r="D32" s="216"/>
      <c r="E32" s="216"/>
      <c r="F32" s="216"/>
      <c r="G32" s="106"/>
    </row>
    <row r="33" spans="1:7">
      <c r="A33" s="216"/>
      <c r="B33" s="216"/>
      <c r="C33" s="216"/>
      <c r="D33" s="216"/>
      <c r="E33" s="216"/>
      <c r="F33" s="216"/>
      <c r="G33" s="106"/>
    </row>
    <row r="34" spans="1:7">
      <c r="A34" s="216"/>
      <c r="B34" s="216"/>
      <c r="C34" s="216"/>
      <c r="D34" s="216"/>
      <c r="E34" s="216"/>
      <c r="F34" s="216"/>
      <c r="G34" s="106"/>
    </row>
    <row r="35" spans="1:7">
      <c r="A35" s="216"/>
      <c r="B35" s="216"/>
      <c r="C35" s="216"/>
      <c r="D35" s="216"/>
      <c r="E35" s="216"/>
      <c r="F35" s="216"/>
      <c r="G35" s="106"/>
    </row>
    <row r="36" spans="1:7">
      <c r="A36" s="216"/>
      <c r="B36" s="216"/>
      <c r="C36" s="216"/>
      <c r="D36" s="216"/>
      <c r="E36" s="216"/>
      <c r="F36" s="216"/>
      <c r="G36" s="106"/>
    </row>
    <row r="37" spans="1:7">
      <c r="A37" s="216"/>
      <c r="B37" s="216"/>
      <c r="C37" s="216"/>
      <c r="D37" s="216"/>
      <c r="E37" s="216"/>
      <c r="F37" s="216"/>
      <c r="G37" s="106"/>
    </row>
  </sheetData>
  <phoneticPr fontId="7" type="noConversion"/>
  <hyperlinks>
    <hyperlink ref="H1" location="Innholdsfortegnelse!A1" display="Innholdsfortegnelse" xr:uid="{7BA17524-EF43-43C7-8591-302ABC390FF9}"/>
  </hyperlink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Header>&amp;R&amp;"Calibri"&amp;12&amp;KFF9100F O R T R O L I G&amp;1#</oddHeader>
    <oddFooter>&amp;R&amp;A&amp;L&amp;1#&amp;"Calibri"&amp;12&amp;KFF9100F O R T R O L I G</oddFooter>
  </headerFooter>
  <rowBreaks count="1" manualBreakCount="1">
    <brk id="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8">
    <pageSetUpPr fitToPage="1"/>
  </sheetPr>
  <dimension ref="A1:G43"/>
  <sheetViews>
    <sheetView showGridLines="0" zoomScaleNormal="100" workbookViewId="0">
      <selection activeCell="L1" sqref="L1"/>
    </sheetView>
  </sheetViews>
  <sheetFormatPr baseColWidth="10" defaultColWidth="11" defaultRowHeight="12"/>
  <cols>
    <col min="1" max="1" width="31.875" style="216" customWidth="1"/>
    <col min="2" max="4" width="10.125" style="216" customWidth="1"/>
    <col min="5" max="5" width="7.5" style="216" customWidth="1"/>
    <col min="6" max="6" width="7.5" style="17" customWidth="1"/>
    <col min="7" max="7" width="17.125" style="17" bestFit="1" customWidth="1"/>
    <col min="8" max="8" width="33.375" style="17" bestFit="1" customWidth="1"/>
    <col min="9" max="16384" width="11" style="17"/>
  </cols>
  <sheetData>
    <row r="1" spans="1:7" s="216" customFormat="1" ht="21">
      <c r="A1" s="459" t="s">
        <v>754</v>
      </c>
      <c r="B1" s="397"/>
      <c r="G1" s="899" t="s">
        <v>826</v>
      </c>
    </row>
    <row r="2" spans="1:7" s="216" customFormat="1">
      <c r="A2" s="14" t="s">
        <v>108</v>
      </c>
      <c r="B2" s="432"/>
    </row>
    <row r="3" spans="1:7" s="216" customFormat="1">
      <c r="A3" s="14"/>
      <c r="B3" s="881"/>
    </row>
    <row r="4" spans="1:7" s="216" customFormat="1">
      <c r="A4" s="220" t="s">
        <v>864</v>
      </c>
    </row>
    <row r="5" spans="1:7" s="216" customFormat="1">
      <c r="A5" s="428"/>
      <c r="B5" s="398" t="s">
        <v>693</v>
      </c>
      <c r="C5" s="398" t="s">
        <v>694</v>
      </c>
      <c r="D5" s="398" t="s">
        <v>679</v>
      </c>
    </row>
    <row r="6" spans="1:7" s="216" customFormat="1">
      <c r="A6" s="399" t="s">
        <v>794</v>
      </c>
      <c r="B6" s="216">
        <v>8</v>
      </c>
      <c r="C6" s="216">
        <v>33</v>
      </c>
      <c r="D6" s="216">
        <v>0</v>
      </c>
    </row>
    <row r="7" spans="1:7" s="216" customFormat="1">
      <c r="A7" s="399" t="s">
        <v>29</v>
      </c>
      <c r="B7" s="216">
        <v>10</v>
      </c>
      <c r="C7" s="216">
        <v>8</v>
      </c>
      <c r="D7" s="216">
        <v>132</v>
      </c>
      <c r="E7" s="614"/>
    </row>
    <row r="8" spans="1:7" s="216" customFormat="1">
      <c r="A8" s="399" t="s">
        <v>682</v>
      </c>
      <c r="B8" s="216">
        <v>1</v>
      </c>
      <c r="C8" s="216">
        <v>7</v>
      </c>
      <c r="D8" s="216">
        <v>2</v>
      </c>
      <c r="E8" s="614"/>
    </row>
    <row r="9" spans="1:7" s="216" customFormat="1">
      <c r="A9" s="399" t="s">
        <v>31</v>
      </c>
      <c r="B9" s="216">
        <v>43</v>
      </c>
      <c r="C9" s="216">
        <v>64</v>
      </c>
      <c r="D9" s="216">
        <v>133</v>
      </c>
      <c r="E9" s="614"/>
    </row>
    <row r="10" spans="1:7" s="216" customFormat="1">
      <c r="A10" s="399" t="s">
        <v>695</v>
      </c>
      <c r="B10" s="216">
        <v>11</v>
      </c>
      <c r="C10" s="216">
        <v>17</v>
      </c>
      <c r="D10" s="216">
        <v>7</v>
      </c>
      <c r="E10" s="614"/>
    </row>
    <row r="11" spans="1:7" s="216" customFormat="1">
      <c r="A11" s="399" t="s">
        <v>683</v>
      </c>
      <c r="B11" s="216">
        <v>2</v>
      </c>
      <c r="C11" s="216">
        <v>3</v>
      </c>
      <c r="D11" s="216">
        <v>68</v>
      </c>
      <c r="E11" s="667"/>
    </row>
    <row r="12" spans="1:7" s="216" customFormat="1">
      <c r="A12" s="399" t="s">
        <v>684</v>
      </c>
      <c r="B12" s="216">
        <v>8</v>
      </c>
      <c r="C12" s="216">
        <v>18</v>
      </c>
      <c r="D12" s="216">
        <v>18</v>
      </c>
      <c r="E12" s="667"/>
    </row>
    <row r="13" spans="1:7" s="216" customFormat="1">
      <c r="A13" s="399" t="s">
        <v>685</v>
      </c>
      <c r="B13" s="216">
        <v>3</v>
      </c>
      <c r="C13" s="216">
        <v>6</v>
      </c>
      <c r="D13" s="216">
        <v>0</v>
      </c>
      <c r="E13" s="667"/>
    </row>
    <row r="14" spans="1:7" s="216" customFormat="1">
      <c r="A14" s="399" t="s">
        <v>686</v>
      </c>
      <c r="B14" s="216">
        <v>79</v>
      </c>
      <c r="C14" s="216">
        <v>91</v>
      </c>
      <c r="D14" s="216">
        <v>53</v>
      </c>
      <c r="E14" s="667"/>
    </row>
    <row r="15" spans="1:7" s="216" customFormat="1">
      <c r="A15" s="399" t="s">
        <v>687</v>
      </c>
      <c r="B15" s="216">
        <v>10</v>
      </c>
      <c r="C15" s="216">
        <v>47</v>
      </c>
      <c r="D15" s="216">
        <v>691</v>
      </c>
      <c r="E15" s="614"/>
    </row>
    <row r="16" spans="1:7" s="216" customFormat="1">
      <c r="A16" s="401" t="s">
        <v>32</v>
      </c>
      <c r="B16" s="216">
        <v>0</v>
      </c>
      <c r="C16" s="216">
        <v>0</v>
      </c>
      <c r="D16" s="216">
        <v>0</v>
      </c>
      <c r="E16" s="614"/>
    </row>
    <row r="17" spans="1:5" s="216" customFormat="1">
      <c r="A17" s="403" t="s">
        <v>696</v>
      </c>
      <c r="B17" s="404">
        <f>SUM(B6:B16)</f>
        <v>175</v>
      </c>
      <c r="C17" s="404">
        <f t="shared" ref="C17:D17" si="0">SUM(C6:C16)</f>
        <v>294</v>
      </c>
      <c r="D17" s="404">
        <f t="shared" si="0"/>
        <v>1104</v>
      </c>
      <c r="E17" s="614"/>
    </row>
    <row r="18" spans="1:5" s="216" customFormat="1">
      <c r="A18" s="403" t="s">
        <v>697</v>
      </c>
      <c r="B18" s="560">
        <v>18</v>
      </c>
      <c r="C18" s="560">
        <v>59</v>
      </c>
      <c r="D18" s="560">
        <v>71</v>
      </c>
    </row>
    <row r="19" spans="1:5" s="216" customFormat="1">
      <c r="A19" s="435" t="s">
        <v>731</v>
      </c>
      <c r="B19" s="404">
        <f>SUM(B17:B18)</f>
        <v>193</v>
      </c>
      <c r="C19" s="404">
        <f>SUM(C17:C18)</f>
        <v>353</v>
      </c>
      <c r="D19" s="404">
        <f>SUM(D17:D18)</f>
        <v>1175</v>
      </c>
    </row>
    <row r="20" spans="1:5" s="216" customFormat="1">
      <c r="A20" s="434"/>
      <c r="B20" s="400"/>
      <c r="C20" s="400"/>
      <c r="D20" s="400"/>
    </row>
    <row r="21" spans="1:5" s="216" customFormat="1">
      <c r="A21" s="434"/>
      <c r="B21" s="400"/>
      <c r="C21" s="400"/>
      <c r="D21" s="400"/>
    </row>
    <row r="22" spans="1:5" s="216" customFormat="1">
      <c r="A22" s="434"/>
      <c r="B22" s="400"/>
      <c r="C22" s="400"/>
      <c r="D22" s="400"/>
    </row>
    <row r="23" spans="1:5" s="216" customFormat="1">
      <c r="A23" s="434"/>
      <c r="B23" s="400"/>
      <c r="C23" s="400"/>
      <c r="D23" s="400"/>
    </row>
    <row r="24" spans="1:5" s="216" customFormat="1">
      <c r="A24" s="434"/>
      <c r="B24" s="400"/>
      <c r="C24" s="400"/>
      <c r="D24" s="400"/>
    </row>
    <row r="25" spans="1:5" s="216" customFormat="1">
      <c r="A25" s="809" t="s">
        <v>803</v>
      </c>
      <c r="B25" s="776"/>
      <c r="C25" s="776"/>
      <c r="D25" s="776"/>
    </row>
    <row r="26" spans="1:5" s="216" customFormat="1">
      <c r="A26" s="810"/>
      <c r="B26" s="811" t="s">
        <v>693</v>
      </c>
      <c r="C26" s="811" t="s">
        <v>694</v>
      </c>
      <c r="D26" s="811" t="s">
        <v>679</v>
      </c>
    </row>
    <row r="27" spans="1:5">
      <c r="A27" s="812" t="s">
        <v>794</v>
      </c>
      <c r="B27" s="776">
        <v>14</v>
      </c>
      <c r="C27" s="776">
        <v>15</v>
      </c>
      <c r="D27" s="776">
        <v>0</v>
      </c>
      <c r="E27" s="17"/>
    </row>
    <row r="28" spans="1:5" s="199" customFormat="1">
      <c r="A28" s="812" t="s">
        <v>29</v>
      </c>
      <c r="B28" s="776">
        <v>17</v>
      </c>
      <c r="C28" s="776">
        <v>11</v>
      </c>
      <c r="D28" s="776">
        <v>83</v>
      </c>
    </row>
    <row r="29" spans="1:5" ht="12" customHeight="1">
      <c r="A29" s="812" t="s">
        <v>682</v>
      </c>
      <c r="B29" s="776">
        <v>2</v>
      </c>
      <c r="C29" s="776">
        <v>6</v>
      </c>
      <c r="D29" s="776">
        <v>6</v>
      </c>
      <c r="E29" s="17"/>
    </row>
    <row r="30" spans="1:5" s="199" customFormat="1">
      <c r="A30" s="812" t="s">
        <v>31</v>
      </c>
      <c r="B30" s="776">
        <v>59</v>
      </c>
      <c r="C30" s="776">
        <v>72</v>
      </c>
      <c r="D30" s="776">
        <v>128</v>
      </c>
    </row>
    <row r="31" spans="1:5" s="199" customFormat="1">
      <c r="A31" s="812" t="s">
        <v>695</v>
      </c>
      <c r="B31" s="776">
        <v>24</v>
      </c>
      <c r="C31" s="776">
        <v>28</v>
      </c>
      <c r="D31" s="776">
        <v>16</v>
      </c>
    </row>
    <row r="32" spans="1:5" s="199" customFormat="1">
      <c r="A32" s="812" t="s">
        <v>683</v>
      </c>
      <c r="B32" s="776">
        <v>14</v>
      </c>
      <c r="C32" s="776">
        <v>9</v>
      </c>
      <c r="D32" s="776">
        <v>705</v>
      </c>
    </row>
    <row r="33" spans="1:5" s="199" customFormat="1">
      <c r="A33" s="812" t="s">
        <v>684</v>
      </c>
      <c r="B33" s="776">
        <v>18</v>
      </c>
      <c r="C33" s="776">
        <v>21</v>
      </c>
      <c r="D33" s="776">
        <v>12</v>
      </c>
    </row>
    <row r="34" spans="1:5" s="199" customFormat="1">
      <c r="A34" s="812" t="s">
        <v>685</v>
      </c>
      <c r="B34" s="776">
        <v>4</v>
      </c>
      <c r="C34" s="776">
        <v>3</v>
      </c>
      <c r="D34" s="776">
        <v>0</v>
      </c>
    </row>
    <row r="35" spans="1:5" s="199" customFormat="1">
      <c r="A35" s="812" t="s">
        <v>686</v>
      </c>
      <c r="B35" s="776">
        <v>100</v>
      </c>
      <c r="C35" s="776">
        <v>75</v>
      </c>
      <c r="D35" s="776">
        <v>62</v>
      </c>
    </row>
    <row r="36" spans="1:5" s="199" customFormat="1">
      <c r="A36" s="812" t="s">
        <v>687</v>
      </c>
      <c r="B36" s="776">
        <v>23</v>
      </c>
      <c r="C36" s="776">
        <v>37</v>
      </c>
      <c r="D36" s="776">
        <v>454</v>
      </c>
    </row>
    <row r="37" spans="1:5" s="199" customFormat="1">
      <c r="A37" s="813" t="s">
        <v>32</v>
      </c>
      <c r="B37" s="776">
        <v>0</v>
      </c>
      <c r="C37" s="776">
        <v>0</v>
      </c>
      <c r="D37" s="776">
        <v>0</v>
      </c>
      <c r="E37" s="216"/>
    </row>
    <row r="38" spans="1:5" s="199" customFormat="1">
      <c r="A38" s="814" t="s">
        <v>696</v>
      </c>
      <c r="B38" s="805">
        <f>SUM(B27:B37)</f>
        <v>275</v>
      </c>
      <c r="C38" s="805">
        <f t="shared" ref="C38:D38" si="1">SUM(C27:C37)</f>
        <v>277</v>
      </c>
      <c r="D38" s="805">
        <f t="shared" si="1"/>
        <v>1466</v>
      </c>
      <c r="E38" s="216"/>
    </row>
    <row r="39" spans="1:5" s="199" customFormat="1">
      <c r="A39" s="814" t="s">
        <v>697</v>
      </c>
      <c r="B39" s="560">
        <v>13</v>
      </c>
      <c r="C39" s="560">
        <v>54</v>
      </c>
      <c r="D39" s="560">
        <v>93</v>
      </c>
      <c r="E39" s="216"/>
    </row>
    <row r="40" spans="1:5" s="199" customFormat="1">
      <c r="A40" s="815" t="s">
        <v>731</v>
      </c>
      <c r="B40" s="805">
        <f>SUM(B38:B39)</f>
        <v>288</v>
      </c>
      <c r="C40" s="805">
        <f>SUM(C38:C39)</f>
        <v>331</v>
      </c>
      <c r="D40" s="805">
        <f>SUM(D38:D39)</f>
        <v>1559</v>
      </c>
      <c r="E40" s="216"/>
    </row>
    <row r="41" spans="1:5" s="199" customFormat="1">
      <c r="E41" s="216"/>
    </row>
    <row r="42" spans="1:5">
      <c r="A42" s="93"/>
      <c r="B42" s="93"/>
      <c r="C42" s="93"/>
      <c r="D42" s="93"/>
    </row>
    <row r="43" spans="1:5" ht="12.75">
      <c r="A43" s="93"/>
      <c r="B43" s="303"/>
      <c r="C43" s="61"/>
      <c r="D43" s="93"/>
    </row>
  </sheetData>
  <phoneticPr fontId="7" type="noConversion"/>
  <hyperlinks>
    <hyperlink ref="G1" location="Innholdsfortegnelse!A1" display="Innholdsfortegnelse" xr:uid="{B3E8F324-D28C-4DA5-A697-D3BB7B191590}"/>
  </hyperlinks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&amp;R&amp;"Calibri"&amp;12&amp;KFF9100F O R T R O L I G&amp;1#</oddHeader>
    <oddFooter>&amp;R&amp;A&amp;L&amp;1#&amp;"Calibri"&amp;12&amp;KFF9100F O R T R O L I G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>
    <pageSetUpPr fitToPage="1"/>
  </sheetPr>
  <dimension ref="A1:P32"/>
  <sheetViews>
    <sheetView showGridLines="0" zoomScaleNormal="100" workbookViewId="0">
      <selection activeCell="L1" sqref="L1"/>
    </sheetView>
  </sheetViews>
  <sheetFormatPr baseColWidth="10" defaultColWidth="11" defaultRowHeight="12"/>
  <cols>
    <col min="1" max="1" width="45.75" style="199" bestFit="1" customWidth="1"/>
    <col min="2" max="2" width="7.5" style="199" customWidth="1"/>
    <col min="3" max="5" width="7.5" style="216" customWidth="1"/>
    <col min="6" max="6" width="3.5" style="17" customWidth="1"/>
    <col min="7" max="10" width="7.5" style="17" customWidth="1"/>
    <col min="11" max="11" width="11" style="17"/>
    <col min="12" max="12" width="17.125" style="17" bestFit="1" customWidth="1"/>
    <col min="13" max="16384" width="11" style="17"/>
  </cols>
  <sheetData>
    <row r="1" spans="1:16" ht="21">
      <c r="A1" s="459" t="s">
        <v>727</v>
      </c>
      <c r="F1" s="397"/>
      <c r="L1" s="899" t="s">
        <v>826</v>
      </c>
    </row>
    <row r="2" spans="1:16" ht="12.75">
      <c r="A2" s="178" t="s">
        <v>108</v>
      </c>
      <c r="B2" s="69"/>
      <c r="C2" s="69"/>
      <c r="D2" s="69"/>
      <c r="E2" s="69"/>
      <c r="F2" s="397"/>
      <c r="L2" s="216"/>
    </row>
    <row r="3" spans="1:16" s="216" customFormat="1" ht="12.75">
      <c r="A3" s="178"/>
      <c r="B3" s="69"/>
      <c r="C3" s="69"/>
      <c r="D3" s="69"/>
      <c r="E3" s="69"/>
      <c r="F3" s="371"/>
    </row>
    <row r="4" spans="1:16" s="216" customFormat="1">
      <c r="B4" s="69"/>
      <c r="C4" s="69"/>
      <c r="D4" s="69"/>
      <c r="E4" s="69"/>
      <c r="F4" s="371"/>
    </row>
    <row r="5" spans="1:16">
      <c r="A5" s="405"/>
      <c r="B5" s="406"/>
      <c r="C5" s="406"/>
      <c r="D5" s="406"/>
      <c r="E5" s="406"/>
    </row>
    <row r="6" spans="1:16" ht="12" customHeight="1">
      <c r="A6" s="915" t="s">
        <v>790</v>
      </c>
      <c r="B6" s="917" t="s">
        <v>857</v>
      </c>
      <c r="C6" s="917"/>
      <c r="D6" s="917"/>
      <c r="E6" s="917"/>
      <c r="F6" s="523"/>
      <c r="G6" s="917" t="s">
        <v>804</v>
      </c>
      <c r="H6" s="917"/>
      <c r="I6" s="917"/>
      <c r="J6" s="917"/>
    </row>
    <row r="7" spans="1:16">
      <c r="A7" s="916"/>
      <c r="B7" s="524" t="s">
        <v>698</v>
      </c>
      <c r="C7" s="524" t="s">
        <v>694</v>
      </c>
      <c r="D7" s="524" t="s">
        <v>679</v>
      </c>
      <c r="E7" s="525" t="s">
        <v>699</v>
      </c>
      <c r="F7" s="526"/>
      <c r="G7" s="783" t="s">
        <v>698</v>
      </c>
      <c r="H7" s="783" t="s">
        <v>694</v>
      </c>
      <c r="I7" s="783" t="s">
        <v>679</v>
      </c>
      <c r="J7" s="784" t="s">
        <v>699</v>
      </c>
    </row>
    <row r="8" spans="1:16">
      <c r="A8" s="527"/>
      <c r="B8" s="526"/>
      <c r="C8" s="526"/>
      <c r="D8" s="526"/>
      <c r="E8" s="528"/>
      <c r="F8" s="526"/>
      <c r="G8" s="785"/>
      <c r="H8" s="785"/>
      <c r="I8" s="785"/>
      <c r="J8" s="786"/>
      <c r="M8" s="216"/>
      <c r="N8" s="216"/>
      <c r="O8" s="216"/>
      <c r="P8" s="216"/>
    </row>
    <row r="9" spans="1:16">
      <c r="A9" s="529" t="s">
        <v>785</v>
      </c>
      <c r="B9" s="530">
        <v>298</v>
      </c>
      <c r="C9" s="530">
        <v>357</v>
      </c>
      <c r="D9" s="530">
        <v>1560</v>
      </c>
      <c r="E9" s="531">
        <f>B9+C9+D9</f>
        <v>2215</v>
      </c>
      <c r="F9" s="530"/>
      <c r="G9" s="787">
        <v>146</v>
      </c>
      <c r="H9" s="787">
        <v>388</v>
      </c>
      <c r="I9" s="787">
        <v>892</v>
      </c>
      <c r="J9" s="788">
        <f>G9+H9+I9</f>
        <v>1426</v>
      </c>
      <c r="M9" s="216"/>
      <c r="N9" s="216"/>
      <c r="O9" s="216"/>
      <c r="P9" s="216"/>
    </row>
    <row r="10" spans="1:16">
      <c r="A10" s="529" t="s">
        <v>786</v>
      </c>
      <c r="B10" s="533"/>
      <c r="C10" s="533"/>
      <c r="D10" s="533"/>
      <c r="E10" s="531"/>
      <c r="F10" s="533"/>
      <c r="G10" s="789"/>
      <c r="H10" s="789"/>
      <c r="I10" s="789"/>
      <c r="J10" s="788"/>
      <c r="M10" s="216"/>
      <c r="N10" s="216"/>
      <c r="O10" s="216"/>
      <c r="P10" s="216"/>
    </row>
    <row r="11" spans="1:16">
      <c r="A11" s="534" t="s">
        <v>700</v>
      </c>
      <c r="B11" s="535">
        <v>-19</v>
      </c>
      <c r="C11" s="535">
        <v>19</v>
      </c>
      <c r="D11" s="782">
        <v>0</v>
      </c>
      <c r="E11" s="799">
        <f t="shared" ref="E11:E17" si="0">B11+C11+D11</f>
        <v>0</v>
      </c>
      <c r="F11" s="535"/>
      <c r="G11" s="790">
        <v>-15</v>
      </c>
      <c r="H11" s="790">
        <v>15</v>
      </c>
      <c r="I11" s="791">
        <v>0</v>
      </c>
      <c r="J11" s="792">
        <f t="shared" ref="J11:J16" si="1">G11+H11+I11</f>
        <v>0</v>
      </c>
      <c r="M11" s="216"/>
      <c r="N11" s="216"/>
      <c r="O11" s="216"/>
      <c r="P11" s="216"/>
    </row>
    <row r="12" spans="1:16">
      <c r="A12" s="534" t="s">
        <v>701</v>
      </c>
      <c r="B12" s="535">
        <v>98</v>
      </c>
      <c r="C12" s="535">
        <v>-102</v>
      </c>
      <c r="D12" s="535">
        <v>4</v>
      </c>
      <c r="E12" s="799">
        <f t="shared" si="0"/>
        <v>0</v>
      </c>
      <c r="F12" s="535"/>
      <c r="G12" s="790">
        <v>62</v>
      </c>
      <c r="H12" s="790">
        <v>-67</v>
      </c>
      <c r="I12" s="790">
        <v>5</v>
      </c>
      <c r="J12" s="792">
        <f t="shared" si="1"/>
        <v>0</v>
      </c>
      <c r="M12" s="216"/>
      <c r="N12" s="216"/>
      <c r="O12" s="216"/>
      <c r="P12" s="216"/>
    </row>
    <row r="13" spans="1:16">
      <c r="A13" s="534" t="s">
        <v>702</v>
      </c>
      <c r="B13" s="535">
        <v>0</v>
      </c>
      <c r="C13" s="535">
        <v>6</v>
      </c>
      <c r="D13" s="535">
        <v>-6</v>
      </c>
      <c r="E13" s="799">
        <f t="shared" si="0"/>
        <v>0</v>
      </c>
      <c r="F13" s="535"/>
      <c r="G13" s="790">
        <v>5</v>
      </c>
      <c r="H13" s="791">
        <v>0</v>
      </c>
      <c r="I13" s="790">
        <v>-5</v>
      </c>
      <c r="J13" s="792">
        <f t="shared" si="1"/>
        <v>0</v>
      </c>
      <c r="M13" s="216"/>
      <c r="N13" s="216"/>
      <c r="O13" s="216"/>
      <c r="P13" s="216"/>
    </row>
    <row r="14" spans="1:16">
      <c r="A14" s="536" t="s">
        <v>703</v>
      </c>
      <c r="B14" s="535">
        <v>-182</v>
      </c>
      <c r="C14" s="535">
        <v>141</v>
      </c>
      <c r="D14" s="535">
        <v>-365</v>
      </c>
      <c r="E14" s="531">
        <f t="shared" si="0"/>
        <v>-406</v>
      </c>
      <c r="F14" s="535"/>
      <c r="G14" s="790">
        <v>36</v>
      </c>
      <c r="H14" s="790">
        <v>161</v>
      </c>
      <c r="I14" s="790">
        <v>681</v>
      </c>
      <c r="J14" s="788">
        <f t="shared" si="1"/>
        <v>878</v>
      </c>
    </row>
    <row r="15" spans="1:16">
      <c r="A15" s="529" t="s">
        <v>704</v>
      </c>
      <c r="B15" s="535">
        <v>89</v>
      </c>
      <c r="C15" s="535">
        <v>44</v>
      </c>
      <c r="D15" s="535">
        <v>15</v>
      </c>
      <c r="E15" s="531">
        <f t="shared" si="0"/>
        <v>148</v>
      </c>
      <c r="F15" s="535"/>
      <c r="G15" s="790">
        <v>111</v>
      </c>
      <c r="H15" s="790">
        <v>48</v>
      </c>
      <c r="I15" s="790">
        <v>12</v>
      </c>
      <c r="J15" s="788">
        <f t="shared" si="1"/>
        <v>171</v>
      </c>
    </row>
    <row r="16" spans="1:16">
      <c r="A16" s="529" t="s">
        <v>705</v>
      </c>
      <c r="B16" s="535">
        <v>-91</v>
      </c>
      <c r="C16" s="535">
        <v>-112</v>
      </c>
      <c r="D16" s="535">
        <v>-33</v>
      </c>
      <c r="E16" s="531">
        <f t="shared" si="0"/>
        <v>-236</v>
      </c>
      <c r="F16" s="535"/>
      <c r="G16" s="790">
        <v>-47</v>
      </c>
      <c r="H16" s="790">
        <v>-188</v>
      </c>
      <c r="I16" s="790">
        <v>-25</v>
      </c>
      <c r="J16" s="788">
        <f t="shared" si="1"/>
        <v>-260</v>
      </c>
    </row>
    <row r="17" spans="1:10">
      <c r="A17" s="537" t="s">
        <v>787</v>
      </c>
      <c r="B17" s="538">
        <f>B9+SUM(B11:B16)</f>
        <v>193</v>
      </c>
      <c r="C17" s="538">
        <f>C9+SUM(C11:C16)</f>
        <v>353</v>
      </c>
      <c r="D17" s="538">
        <f>D9+SUM(D11:D16)</f>
        <v>1175</v>
      </c>
      <c r="E17" s="539">
        <f t="shared" si="0"/>
        <v>1721</v>
      </c>
      <c r="F17" s="540"/>
      <c r="G17" s="793">
        <f>G9+SUM(G11:G16)</f>
        <v>298</v>
      </c>
      <c r="H17" s="793">
        <f>H9+SUM(H11:H16)</f>
        <v>357</v>
      </c>
      <c r="I17" s="793">
        <f>I9+SUM(I11:I16)</f>
        <v>1560</v>
      </c>
      <c r="J17" s="794">
        <f>J9+SUM(J11:J16)</f>
        <v>2215</v>
      </c>
    </row>
    <row r="18" spans="1:10">
      <c r="A18" s="542"/>
      <c r="B18" s="540"/>
      <c r="C18" s="540"/>
      <c r="D18" s="540"/>
      <c r="E18" s="540"/>
      <c r="F18" s="540"/>
      <c r="G18" s="795"/>
      <c r="H18" s="795"/>
      <c r="I18" s="795"/>
      <c r="J18" s="795"/>
    </row>
    <row r="19" spans="1:10">
      <c r="A19" s="543"/>
      <c r="B19" s="544"/>
      <c r="C19" s="544"/>
      <c r="D19" s="544"/>
      <c r="E19" s="544"/>
      <c r="F19" s="544"/>
      <c r="G19" s="796"/>
      <c r="H19" s="796"/>
      <c r="I19" s="796"/>
      <c r="J19" s="796"/>
    </row>
    <row r="20" spans="1:10" ht="12" customHeight="1">
      <c r="A20" s="915" t="s">
        <v>789</v>
      </c>
      <c r="B20" s="917" t="s">
        <v>857</v>
      </c>
      <c r="C20" s="917"/>
      <c r="D20" s="917"/>
      <c r="E20" s="917"/>
      <c r="F20" s="523"/>
      <c r="G20" s="917" t="s">
        <v>804</v>
      </c>
      <c r="H20" s="917"/>
      <c r="I20" s="917"/>
      <c r="J20" s="917"/>
    </row>
    <row r="21" spans="1:10">
      <c r="A21" s="916"/>
      <c r="B21" s="545" t="s">
        <v>698</v>
      </c>
      <c r="C21" s="545" t="s">
        <v>694</v>
      </c>
      <c r="D21" s="545" t="s">
        <v>679</v>
      </c>
      <c r="E21" s="525" t="s">
        <v>699</v>
      </c>
      <c r="F21" s="526"/>
      <c r="G21" s="797" t="s">
        <v>698</v>
      </c>
      <c r="H21" s="797" t="s">
        <v>694</v>
      </c>
      <c r="I21" s="797" t="s">
        <v>679</v>
      </c>
      <c r="J21" s="798" t="s">
        <v>699</v>
      </c>
    </row>
    <row r="22" spans="1:10">
      <c r="A22" s="527"/>
      <c r="B22" s="526"/>
      <c r="C22" s="526"/>
      <c r="D22" s="526"/>
      <c r="E22" s="528"/>
      <c r="F22" s="526"/>
      <c r="G22" s="785"/>
      <c r="H22" s="785"/>
      <c r="I22" s="785"/>
      <c r="J22" s="786"/>
    </row>
    <row r="23" spans="1:10">
      <c r="A23" s="529" t="str">
        <f>A9</f>
        <v>Balanse 01.01.</v>
      </c>
      <c r="B23" s="530">
        <v>43</v>
      </c>
      <c r="C23" s="530">
        <v>47</v>
      </c>
      <c r="D23" s="530">
        <v>166</v>
      </c>
      <c r="E23" s="531">
        <f>B23+C23+D23</f>
        <v>256</v>
      </c>
      <c r="F23" s="530"/>
      <c r="G23" s="787">
        <v>21</v>
      </c>
      <c r="H23" s="787">
        <v>82</v>
      </c>
      <c r="I23" s="787">
        <v>27</v>
      </c>
      <c r="J23" s="788">
        <f>G23+H23+I23</f>
        <v>130</v>
      </c>
    </row>
    <row r="24" spans="1:10">
      <c r="A24" s="529" t="str">
        <f>A10</f>
        <v>Endringer 01.01. - 31.12.</v>
      </c>
      <c r="B24" s="533"/>
      <c r="C24" s="533"/>
      <c r="D24" s="533"/>
      <c r="E24" s="531"/>
      <c r="F24" s="533"/>
      <c r="G24" s="533"/>
      <c r="H24" s="533"/>
      <c r="I24" s="533"/>
      <c r="J24" s="532"/>
    </row>
    <row r="25" spans="1:10">
      <c r="A25" s="534" t="s">
        <v>700</v>
      </c>
      <c r="B25" s="535">
        <v>-2</v>
      </c>
      <c r="C25" s="535">
        <v>2</v>
      </c>
      <c r="D25" s="782">
        <v>0</v>
      </c>
      <c r="E25" s="799">
        <f t="shared" ref="E25:E31" si="2">B25+C25+D25</f>
        <v>0</v>
      </c>
      <c r="F25" s="535"/>
      <c r="G25" s="535">
        <v>-2</v>
      </c>
      <c r="H25" s="535">
        <v>2</v>
      </c>
      <c r="I25" s="782">
        <v>0</v>
      </c>
      <c r="J25" s="781">
        <f t="shared" ref="J25:J31" si="3">G25+H25+I25</f>
        <v>0</v>
      </c>
    </row>
    <row r="26" spans="1:10">
      <c r="A26" s="534" t="s">
        <v>701</v>
      </c>
      <c r="B26" s="535">
        <v>18</v>
      </c>
      <c r="C26" s="535">
        <v>-18</v>
      </c>
      <c r="D26" s="782">
        <v>0</v>
      </c>
      <c r="E26" s="799">
        <f t="shared" si="2"/>
        <v>0</v>
      </c>
      <c r="F26" s="535"/>
      <c r="G26" s="535">
        <v>10</v>
      </c>
      <c r="H26" s="535">
        <v>-10</v>
      </c>
      <c r="I26" s="782">
        <v>0</v>
      </c>
      <c r="J26" s="781">
        <f t="shared" si="3"/>
        <v>0</v>
      </c>
    </row>
    <row r="27" spans="1:10">
      <c r="A27" s="534" t="s">
        <v>702</v>
      </c>
      <c r="B27" s="535">
        <v>0</v>
      </c>
      <c r="C27" s="535">
        <v>0</v>
      </c>
      <c r="D27" s="782">
        <v>0</v>
      </c>
      <c r="E27" s="799">
        <f t="shared" si="2"/>
        <v>0</v>
      </c>
      <c r="F27" s="535"/>
      <c r="G27" s="535">
        <v>0</v>
      </c>
      <c r="H27" s="535">
        <v>0</v>
      </c>
      <c r="I27" s="782">
        <v>0</v>
      </c>
      <c r="J27" s="781">
        <f t="shared" si="3"/>
        <v>0</v>
      </c>
    </row>
    <row r="28" spans="1:10">
      <c r="A28" s="536" t="s">
        <v>703</v>
      </c>
      <c r="B28" s="535">
        <v>-37</v>
      </c>
      <c r="C28" s="535">
        <v>14</v>
      </c>
      <c r="D28" s="535">
        <v>-80</v>
      </c>
      <c r="E28" s="531">
        <f t="shared" si="2"/>
        <v>-103</v>
      </c>
      <c r="F28" s="535"/>
      <c r="G28" s="535">
        <v>3</v>
      </c>
      <c r="H28" s="535">
        <v>12</v>
      </c>
      <c r="I28" s="535">
        <v>139</v>
      </c>
      <c r="J28" s="532">
        <f t="shared" si="3"/>
        <v>154</v>
      </c>
    </row>
    <row r="29" spans="1:10">
      <c r="A29" s="529" t="s">
        <v>704</v>
      </c>
      <c r="B29" s="535">
        <v>18</v>
      </c>
      <c r="C29" s="535">
        <v>7</v>
      </c>
      <c r="D29" s="535">
        <v>1</v>
      </c>
      <c r="E29" s="531">
        <f t="shared" si="2"/>
        <v>26</v>
      </c>
      <c r="F29" s="535"/>
      <c r="G29" s="535">
        <v>16</v>
      </c>
      <c r="H29" s="535">
        <v>4</v>
      </c>
      <c r="I29" s="535">
        <v>1</v>
      </c>
      <c r="J29" s="532">
        <f t="shared" si="3"/>
        <v>21</v>
      </c>
    </row>
    <row r="30" spans="1:10">
      <c r="A30" s="529" t="s">
        <v>705</v>
      </c>
      <c r="B30" s="535">
        <v>-8</v>
      </c>
      <c r="C30" s="535">
        <v>-7</v>
      </c>
      <c r="D30" s="535">
        <v>-11</v>
      </c>
      <c r="E30" s="531">
        <f t="shared" si="2"/>
        <v>-26</v>
      </c>
      <c r="F30" s="535"/>
      <c r="G30" s="535">
        <v>-5</v>
      </c>
      <c r="H30" s="535">
        <v>-43</v>
      </c>
      <c r="I30" s="535">
        <v>-1</v>
      </c>
      <c r="J30" s="532">
        <f t="shared" si="3"/>
        <v>-49</v>
      </c>
    </row>
    <row r="31" spans="1:10">
      <c r="A31" s="537" t="str">
        <f>A17</f>
        <v>Balanse 31.12.</v>
      </c>
      <c r="B31" s="538">
        <f>B23+SUM(B25:B30)</f>
        <v>32</v>
      </c>
      <c r="C31" s="538">
        <f>C23+SUM(C25:C30)</f>
        <v>45</v>
      </c>
      <c r="D31" s="538">
        <f>D23+SUM(D25:D30)</f>
        <v>76</v>
      </c>
      <c r="E31" s="539">
        <f t="shared" si="2"/>
        <v>153</v>
      </c>
      <c r="F31" s="540"/>
      <c r="G31" s="538">
        <f>G23+SUM(G25:G30)</f>
        <v>43</v>
      </c>
      <c r="H31" s="538">
        <f>H23+SUM(H25:H30)</f>
        <v>47</v>
      </c>
      <c r="I31" s="538">
        <f>I23+SUM(I25:I30)</f>
        <v>166</v>
      </c>
      <c r="J31" s="541">
        <f t="shared" si="3"/>
        <v>256</v>
      </c>
    </row>
    <row r="32" spans="1:10">
      <c r="A32" s="216"/>
      <c r="B32" s="216"/>
      <c r="F32" s="216"/>
      <c r="G32" s="216"/>
      <c r="H32" s="216"/>
      <c r="I32" s="216"/>
      <c r="J32" s="216"/>
    </row>
  </sheetData>
  <mergeCells count="6">
    <mergeCell ref="A6:A7"/>
    <mergeCell ref="B6:E6"/>
    <mergeCell ref="G6:J6"/>
    <mergeCell ref="A20:A21"/>
    <mergeCell ref="B20:E20"/>
    <mergeCell ref="G20:J20"/>
  </mergeCells>
  <phoneticPr fontId="7" type="noConversion"/>
  <hyperlinks>
    <hyperlink ref="L1" location="Innholdsfortegnelse!A1" display="Innholdsfortegnelse" xr:uid="{48977DA1-37BB-4E4C-A0E4-910BEF3C7E5B}"/>
  </hyperlinks>
  <pageMargins left="0.75" right="0.75" top="1" bottom="1" header="0.5" footer="0.5"/>
  <pageSetup paperSize="9" fitToHeight="0" orientation="portrait" r:id="rId1"/>
  <headerFooter alignWithMargins="0">
    <oddHeader>&amp;R&amp;"Calibri"&amp;12&amp;KFF9100F O R T R O L I G&amp;1#</oddHeader>
    <oddFooter>&amp;R&amp;A&amp;L&amp;1#&amp;"Calibri"&amp;12&amp;KFF9100F O R T R O L I G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9">
    <pageSetUpPr fitToPage="1"/>
  </sheetPr>
  <dimension ref="A1:I23"/>
  <sheetViews>
    <sheetView showGridLines="0" zoomScaleNormal="100" workbookViewId="0">
      <selection activeCell="L1" sqref="L1"/>
    </sheetView>
  </sheetViews>
  <sheetFormatPr baseColWidth="10" defaultColWidth="11" defaultRowHeight="12"/>
  <cols>
    <col min="1" max="1" width="19.5" style="17" customWidth="1"/>
    <col min="2" max="2" width="16.25" style="17" customWidth="1"/>
    <col min="3" max="3" width="16" style="17" customWidth="1"/>
    <col min="4" max="4" width="16.625" style="17" customWidth="1"/>
    <col min="5" max="6" width="11" style="17"/>
    <col min="7" max="7" width="17.125" style="17" bestFit="1" customWidth="1"/>
    <col min="8" max="8" width="11" style="17"/>
    <col min="9" max="9" width="17.125" style="17" bestFit="1" customWidth="1"/>
    <col min="10" max="16384" width="11" style="17"/>
  </cols>
  <sheetData>
    <row r="1" spans="1:9" ht="21">
      <c r="A1" s="459" t="s">
        <v>875</v>
      </c>
      <c r="B1" s="431"/>
      <c r="C1" s="431"/>
      <c r="D1" s="431"/>
      <c r="I1" s="899" t="s">
        <v>826</v>
      </c>
    </row>
    <row r="2" spans="1:9">
      <c r="A2" s="110" t="s">
        <v>108</v>
      </c>
      <c r="B2" s="200"/>
      <c r="C2" s="200"/>
      <c r="D2" s="200"/>
      <c r="F2" s="415"/>
      <c r="G2" s="216"/>
    </row>
    <row r="3" spans="1:9" ht="12" customHeight="1">
      <c r="A3" s="110"/>
      <c r="B3" s="200"/>
      <c r="C3" s="200"/>
      <c r="D3" s="200"/>
      <c r="F3" s="21"/>
    </row>
    <row r="4" spans="1:9" ht="12" customHeight="1">
      <c r="A4" s="405"/>
      <c r="B4" s="918"/>
      <c r="C4" s="918"/>
      <c r="D4" s="409"/>
    </row>
    <row r="5" spans="1:9" s="216" customFormat="1" ht="12" customHeight="1">
      <c r="A5" s="405"/>
      <c r="B5" s="507"/>
      <c r="C5" s="507"/>
      <c r="D5" s="409"/>
    </row>
    <row r="6" spans="1:9" s="216" customFormat="1" ht="12" customHeight="1" thickBot="1">
      <c r="A6" s="410" t="s">
        <v>868</v>
      </c>
      <c r="B6" s="411" t="s">
        <v>698</v>
      </c>
      <c r="C6" s="411" t="s">
        <v>694</v>
      </c>
      <c r="D6" s="411" t="s">
        <v>679</v>
      </c>
    </row>
    <row r="7" spans="1:9" s="216" customFormat="1" ht="12" customHeight="1">
      <c r="A7" s="49" t="s">
        <v>24</v>
      </c>
      <c r="B7" s="829">
        <v>94</v>
      </c>
      <c r="C7" s="829">
        <v>172</v>
      </c>
      <c r="D7" s="829">
        <v>654</v>
      </c>
    </row>
    <row r="8" spans="1:9" s="216" customFormat="1" ht="12" customHeight="1">
      <c r="A8" s="49" t="s">
        <v>780</v>
      </c>
      <c r="B8" s="829">
        <v>20</v>
      </c>
      <c r="C8" s="829">
        <v>46</v>
      </c>
      <c r="D8" s="829">
        <v>48</v>
      </c>
    </row>
    <row r="9" spans="1:9" s="216" customFormat="1" ht="12" customHeight="1">
      <c r="A9" s="49" t="s">
        <v>781</v>
      </c>
      <c r="B9" s="829">
        <v>33</v>
      </c>
      <c r="C9" s="829">
        <v>68</v>
      </c>
      <c r="D9" s="829">
        <v>265</v>
      </c>
    </row>
    <row r="10" spans="1:9" s="216" customFormat="1" ht="12" customHeight="1">
      <c r="A10" s="413" t="s">
        <v>782</v>
      </c>
      <c r="B10" s="829">
        <v>28</v>
      </c>
      <c r="C10" s="829">
        <v>48</v>
      </c>
      <c r="D10" s="829">
        <v>90</v>
      </c>
    </row>
    <row r="11" spans="1:9" s="216" customFormat="1" ht="12" customHeight="1">
      <c r="A11" s="413" t="s">
        <v>25</v>
      </c>
      <c r="B11" s="829">
        <v>18</v>
      </c>
      <c r="C11" s="829">
        <v>17</v>
      </c>
      <c r="D11" s="829">
        <v>120</v>
      </c>
    </row>
    <row r="12" spans="1:9" s="216" customFormat="1" ht="12" customHeight="1">
      <c r="A12" s="414" t="s">
        <v>5</v>
      </c>
      <c r="B12" s="830">
        <f>SUM(B7:B11)</f>
        <v>193</v>
      </c>
      <c r="C12" s="830">
        <f t="shared" ref="C12:D12" si="0">SUM(C7:C11)</f>
        <v>351</v>
      </c>
      <c r="D12" s="830">
        <f t="shared" si="0"/>
        <v>1177</v>
      </c>
    </row>
    <row r="13" spans="1:9" s="216" customFormat="1" ht="12" customHeight="1">
      <c r="A13" s="405"/>
      <c r="B13" s="507"/>
      <c r="C13" s="507"/>
      <c r="D13" s="409"/>
    </row>
    <row r="14" spans="1:9" s="216" customFormat="1" ht="12" customHeight="1">
      <c r="A14" s="405"/>
      <c r="B14" s="507"/>
      <c r="C14" s="507"/>
      <c r="D14" s="409"/>
    </row>
    <row r="15" spans="1:9" s="216" customFormat="1" ht="12" customHeight="1">
      <c r="A15" s="405"/>
      <c r="B15" s="507"/>
      <c r="C15" s="507"/>
      <c r="D15" s="409"/>
    </row>
    <row r="16" spans="1:9" ht="12.75" thickBot="1">
      <c r="A16" s="410" t="s">
        <v>806</v>
      </c>
      <c r="B16" s="411" t="s">
        <v>698</v>
      </c>
      <c r="C16" s="411" t="s">
        <v>694</v>
      </c>
      <c r="D16" s="411" t="s">
        <v>679</v>
      </c>
    </row>
    <row r="17" spans="1:6">
      <c r="A17" s="49" t="s">
        <v>24</v>
      </c>
      <c r="B17" s="412">
        <v>153</v>
      </c>
      <c r="C17" s="412">
        <v>172</v>
      </c>
      <c r="D17" s="412">
        <v>1196</v>
      </c>
      <c r="F17" s="21"/>
    </row>
    <row r="18" spans="1:6">
      <c r="A18" s="49" t="s">
        <v>780</v>
      </c>
      <c r="B18" s="412">
        <v>30</v>
      </c>
      <c r="C18" s="412">
        <v>45</v>
      </c>
      <c r="D18" s="412">
        <v>58</v>
      </c>
    </row>
    <row r="19" spans="1:6">
      <c r="A19" s="49" t="s">
        <v>781</v>
      </c>
      <c r="B19" s="412">
        <v>51</v>
      </c>
      <c r="C19" s="412">
        <v>64</v>
      </c>
      <c r="D19" s="412">
        <v>202</v>
      </c>
    </row>
    <row r="20" spans="1:6">
      <c r="A20" s="413" t="s">
        <v>782</v>
      </c>
      <c r="B20" s="412">
        <v>37</v>
      </c>
      <c r="C20" s="412">
        <v>33</v>
      </c>
      <c r="D20" s="412">
        <v>9</v>
      </c>
    </row>
    <row r="21" spans="1:6">
      <c r="A21" s="561" t="s">
        <v>25</v>
      </c>
      <c r="B21" s="562">
        <v>27</v>
      </c>
      <c r="C21" s="562">
        <v>43</v>
      </c>
      <c r="D21" s="562">
        <v>95</v>
      </c>
    </row>
    <row r="22" spans="1:6" s="216" customFormat="1">
      <c r="A22" s="563" t="s">
        <v>5</v>
      </c>
      <c r="B22" s="564">
        <f>SUM(B17:B21)</f>
        <v>298</v>
      </c>
      <c r="C22" s="564">
        <f>SUM(C17:C21)</f>
        <v>357</v>
      </c>
      <c r="D22" s="564">
        <f>SUM(D17:D21)</f>
        <v>1560</v>
      </c>
    </row>
    <row r="23" spans="1:6" s="216" customFormat="1">
      <c r="A23" s="429"/>
      <c r="B23" s="430"/>
      <c r="C23" s="430"/>
      <c r="D23" s="430"/>
    </row>
  </sheetData>
  <mergeCells count="1">
    <mergeCell ref="B4:C4"/>
  </mergeCells>
  <phoneticPr fontId="7" type="noConversion"/>
  <hyperlinks>
    <hyperlink ref="I1" location="Innholdsfortegnelse!A1" display="Innholdsfortegnelse" xr:uid="{F3C0281B-F44B-477A-803E-18772AE7BDCD}"/>
  </hyperlinks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&amp;R&amp;"Calibri"&amp;12&amp;KFF9100F O R T R O L I G&amp;1#</oddHeader>
    <oddFooter>&amp;R&amp;A&amp;L&amp;1#&amp;"Calibri"&amp;12&amp;KFF9100F O R T R O L I G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0">
    <pageSetUpPr fitToPage="1"/>
  </sheetPr>
  <dimension ref="A1:J36"/>
  <sheetViews>
    <sheetView showGridLines="0" zoomScaleNormal="100" workbookViewId="0">
      <selection activeCell="L1" sqref="L1"/>
    </sheetView>
  </sheetViews>
  <sheetFormatPr baseColWidth="10" defaultColWidth="11" defaultRowHeight="12"/>
  <cols>
    <col min="1" max="1" width="61.25" style="17" customWidth="1"/>
    <col min="2" max="2" width="14" style="17" customWidth="1"/>
    <col min="3" max="3" width="14.75" style="17" customWidth="1"/>
    <col min="4" max="4" width="15.625" style="17" customWidth="1"/>
    <col min="5" max="5" width="8.625" style="17" customWidth="1"/>
    <col min="6" max="6" width="12.75" style="17" customWidth="1"/>
    <col min="7" max="7" width="17.125" style="17" bestFit="1" customWidth="1"/>
    <col min="8" max="16384" width="11" style="17"/>
  </cols>
  <sheetData>
    <row r="1" spans="1:10" ht="21">
      <c r="A1" s="459" t="s">
        <v>876</v>
      </c>
      <c r="B1" s="459"/>
      <c r="C1" s="459"/>
      <c r="D1" s="459"/>
      <c r="E1" s="459"/>
      <c r="G1" s="899" t="s">
        <v>826</v>
      </c>
    </row>
    <row r="2" spans="1:10">
      <c r="A2" s="201" t="s">
        <v>108</v>
      </c>
      <c r="B2" s="201"/>
      <c r="C2" s="201"/>
      <c r="D2" s="201"/>
      <c r="E2" s="201"/>
      <c r="G2" s="216"/>
    </row>
    <row r="3" spans="1:10">
      <c r="F3" s="397"/>
      <c r="G3" s="216"/>
      <c r="H3" s="216"/>
      <c r="I3" s="216"/>
      <c r="J3" s="216"/>
    </row>
    <row r="4" spans="1:10">
      <c r="F4" s="397"/>
      <c r="G4" s="216"/>
      <c r="H4" s="216"/>
      <c r="I4" s="216"/>
      <c r="J4" s="216"/>
    </row>
    <row r="5" spans="1:10" s="216" customFormat="1" ht="48.75" thickBot="1">
      <c r="A5" s="503" t="s">
        <v>862</v>
      </c>
      <c r="B5" s="86">
        <v>44197</v>
      </c>
      <c r="C5" s="213" t="s">
        <v>707</v>
      </c>
      <c r="D5" s="213" t="s">
        <v>783</v>
      </c>
      <c r="E5" s="213" t="s">
        <v>863</v>
      </c>
    </row>
    <row r="6" spans="1:10" s="216" customFormat="1">
      <c r="A6" s="417"/>
      <c r="B6" s="418"/>
      <c r="C6" s="407"/>
      <c r="D6" s="407"/>
      <c r="E6" s="427"/>
    </row>
    <row r="7" spans="1:10" s="216" customFormat="1">
      <c r="A7" s="419" t="s">
        <v>858</v>
      </c>
      <c r="B7" s="400">
        <v>2035</v>
      </c>
      <c r="C7" s="400">
        <v>-444</v>
      </c>
      <c r="D7" s="400">
        <v>-96</v>
      </c>
      <c r="E7" s="400">
        <f>SUM(B7:D7)</f>
        <v>1495</v>
      </c>
    </row>
    <row r="8" spans="1:10" s="216" customFormat="1">
      <c r="A8" s="419" t="s">
        <v>859</v>
      </c>
      <c r="B8" s="400">
        <v>226</v>
      </c>
      <c r="C8" s="400">
        <v>-9</v>
      </c>
      <c r="D8" s="400">
        <v>-6</v>
      </c>
      <c r="E8" s="400">
        <f>SUM(B8:D8)</f>
        <v>211</v>
      </c>
    </row>
    <row r="9" spans="1:10" s="216" customFormat="1">
      <c r="A9" s="420" t="s">
        <v>860</v>
      </c>
      <c r="B9" s="400">
        <v>210</v>
      </c>
      <c r="C9" s="400">
        <v>-41</v>
      </c>
      <c r="D9" s="400">
        <v>-1</v>
      </c>
      <c r="E9" s="400">
        <f>SUM(B9:D9)</f>
        <v>168</v>
      </c>
    </row>
    <row r="10" spans="1:10" s="216" customFormat="1">
      <c r="A10" s="421" t="s">
        <v>709</v>
      </c>
      <c r="B10" s="402">
        <v>0</v>
      </c>
      <c r="C10" s="402">
        <v>0</v>
      </c>
      <c r="D10" s="402">
        <v>0</v>
      </c>
      <c r="E10" s="559">
        <f>SUM(B10:D10)</f>
        <v>0</v>
      </c>
    </row>
    <row r="11" spans="1:10" s="216" customFormat="1">
      <c r="A11" s="422" t="s">
        <v>710</v>
      </c>
      <c r="B11" s="404">
        <f>SUM(B7:B10)</f>
        <v>2471</v>
      </c>
      <c r="C11" s="404">
        <f>SUM(C7:C10)</f>
        <v>-494</v>
      </c>
      <c r="D11" s="404">
        <f>SUM(D7:D10)</f>
        <v>-103</v>
      </c>
      <c r="E11" s="560">
        <f>SUM(E7:E10)</f>
        <v>1874</v>
      </c>
    </row>
    <row r="12" spans="1:10" s="216" customFormat="1">
      <c r="A12" s="12"/>
      <c r="B12" s="423"/>
      <c r="C12" s="423"/>
      <c r="D12" s="423"/>
      <c r="E12" s="408"/>
    </row>
    <row r="13" spans="1:10" s="216" customFormat="1">
      <c r="A13" s="12" t="s">
        <v>711</v>
      </c>
      <c r="B13" s="423"/>
      <c r="C13" s="423"/>
      <c r="D13" s="423"/>
      <c r="E13" s="408"/>
    </row>
    <row r="14" spans="1:10" s="216" customFormat="1">
      <c r="A14" s="424" t="s">
        <v>784</v>
      </c>
      <c r="B14" s="400">
        <v>2215</v>
      </c>
      <c r="C14" s="400">
        <v>-494</v>
      </c>
      <c r="D14" s="400">
        <v>0</v>
      </c>
      <c r="E14" s="400">
        <f>SUM(B14:D14)</f>
        <v>1721</v>
      </c>
    </row>
    <row r="15" spans="1:10" s="216" customFormat="1">
      <c r="A15" s="425" t="s">
        <v>712</v>
      </c>
      <c r="B15" s="402">
        <v>256</v>
      </c>
      <c r="C15" s="402">
        <v>0</v>
      </c>
      <c r="D15" s="402">
        <v>-103</v>
      </c>
      <c r="E15" s="559">
        <f>SUM(B15:D15)</f>
        <v>153</v>
      </c>
    </row>
    <row r="16" spans="1:10" s="216" customFormat="1">
      <c r="A16" s="426" t="s">
        <v>710</v>
      </c>
      <c r="B16" s="404">
        <f>SUM(B14:B15)</f>
        <v>2471</v>
      </c>
      <c r="C16" s="404">
        <f>SUM(C14:C15)</f>
        <v>-494</v>
      </c>
      <c r="D16" s="404">
        <f>SUM(D14:D15)</f>
        <v>-103</v>
      </c>
      <c r="E16" s="560">
        <f>SUM(E14:E15)</f>
        <v>1874</v>
      </c>
    </row>
    <row r="17" spans="1:10" s="216" customFormat="1">
      <c r="F17" s="502"/>
    </row>
    <row r="18" spans="1:10" s="216" customFormat="1">
      <c r="F18" s="502"/>
    </row>
    <row r="19" spans="1:10" s="216" customFormat="1">
      <c r="F19" s="502"/>
    </row>
    <row r="20" spans="1:10" s="216" customFormat="1">
      <c r="F20" s="502"/>
    </row>
    <row r="21" spans="1:10" s="216" customFormat="1">
      <c r="F21" s="502"/>
    </row>
    <row r="22" spans="1:10">
      <c r="A22" s="416" t="s">
        <v>861</v>
      </c>
      <c r="B22" s="919"/>
      <c r="C22" s="919"/>
      <c r="D22" s="919"/>
      <c r="E22" s="919"/>
      <c r="F22" s="371"/>
      <c r="G22" s="216"/>
      <c r="H22" s="216"/>
      <c r="I22" s="216"/>
      <c r="J22" s="216"/>
    </row>
    <row r="23" spans="1:10" ht="24.75" thickBot="1">
      <c r="A23" s="382" t="s">
        <v>706</v>
      </c>
      <c r="B23" s="558">
        <v>43831</v>
      </c>
      <c r="C23" s="356" t="s">
        <v>707</v>
      </c>
      <c r="D23" s="356" t="s">
        <v>708</v>
      </c>
      <c r="E23" s="356" t="s">
        <v>805</v>
      </c>
    </row>
    <row r="24" spans="1:10">
      <c r="A24" s="417"/>
      <c r="B24" s="800"/>
      <c r="C24" s="801"/>
      <c r="D24" s="801"/>
      <c r="E24" s="802"/>
    </row>
    <row r="25" spans="1:10">
      <c r="A25" s="419" t="s">
        <v>858</v>
      </c>
      <c r="B25" s="803">
        <v>1240</v>
      </c>
      <c r="C25" s="803">
        <v>683</v>
      </c>
      <c r="D25" s="803">
        <v>112</v>
      </c>
      <c r="E25" s="803">
        <f>SUM(B25:D25)</f>
        <v>2035</v>
      </c>
    </row>
    <row r="26" spans="1:10" s="216" customFormat="1">
      <c r="A26" s="419" t="s">
        <v>859</v>
      </c>
      <c r="B26" s="803">
        <v>157</v>
      </c>
      <c r="C26" s="803">
        <v>56</v>
      </c>
      <c r="D26" s="803">
        <v>13</v>
      </c>
      <c r="E26" s="803">
        <f>SUM(B26:D26)</f>
        <v>226</v>
      </c>
    </row>
    <row r="27" spans="1:10">
      <c r="A27" s="420" t="s">
        <v>860</v>
      </c>
      <c r="B27" s="803">
        <v>159</v>
      </c>
      <c r="C27" s="803">
        <v>50</v>
      </c>
      <c r="D27" s="803">
        <v>1</v>
      </c>
      <c r="E27" s="803">
        <f>SUM(B27:D27)</f>
        <v>210</v>
      </c>
    </row>
    <row r="28" spans="1:10">
      <c r="A28" s="421" t="s">
        <v>709</v>
      </c>
      <c r="B28" s="804">
        <v>0</v>
      </c>
      <c r="C28" s="804">
        <v>0</v>
      </c>
      <c r="D28" s="804">
        <v>0</v>
      </c>
      <c r="E28" s="804">
        <f>SUM(B28:D28)</f>
        <v>0</v>
      </c>
    </row>
    <row r="29" spans="1:10">
      <c r="A29" s="422" t="s">
        <v>710</v>
      </c>
      <c r="B29" s="805">
        <f>SUM(B25:B28)</f>
        <v>1556</v>
      </c>
      <c r="C29" s="805">
        <f>SUM(C25:C28)</f>
        <v>789</v>
      </c>
      <c r="D29" s="805">
        <f>SUM(D25:D28)</f>
        <v>126</v>
      </c>
      <c r="E29" s="806">
        <f>SUM(E25:E28)</f>
        <v>2471</v>
      </c>
    </row>
    <row r="30" spans="1:10">
      <c r="A30" s="12"/>
      <c r="B30" s="807"/>
      <c r="C30" s="807"/>
      <c r="D30" s="807"/>
      <c r="E30" s="808"/>
    </row>
    <row r="31" spans="1:10">
      <c r="A31" s="12" t="s">
        <v>711</v>
      </c>
      <c r="B31" s="807"/>
      <c r="C31" s="807"/>
      <c r="D31" s="807"/>
      <c r="E31" s="808"/>
    </row>
    <row r="32" spans="1:10">
      <c r="A32" s="424" t="s">
        <v>680</v>
      </c>
      <c r="B32" s="803">
        <v>1426</v>
      </c>
      <c r="C32" s="803">
        <v>789</v>
      </c>
      <c r="D32" s="803">
        <v>0</v>
      </c>
      <c r="E32" s="803">
        <f>SUM(B32:D32)</f>
        <v>2215</v>
      </c>
    </row>
    <row r="33" spans="1:5">
      <c r="A33" s="425" t="s">
        <v>712</v>
      </c>
      <c r="B33" s="804">
        <v>130</v>
      </c>
      <c r="C33" s="804">
        <v>0</v>
      </c>
      <c r="D33" s="804">
        <v>126</v>
      </c>
      <c r="E33" s="804">
        <f>SUM(B33:D33)</f>
        <v>256</v>
      </c>
    </row>
    <row r="34" spans="1:5">
      <c r="A34" s="426" t="s">
        <v>710</v>
      </c>
      <c r="B34" s="805">
        <f>SUM(B32:B33)</f>
        <v>1556</v>
      </c>
      <c r="C34" s="805">
        <f>SUM(C32:C33)</f>
        <v>789</v>
      </c>
      <c r="D34" s="805">
        <f>SUM(D32:D33)</f>
        <v>126</v>
      </c>
      <c r="E34" s="806">
        <f>SUM(E32:E33)</f>
        <v>2471</v>
      </c>
    </row>
    <row r="36" spans="1:5">
      <c r="A36" s="201"/>
      <c r="B36" s="201"/>
      <c r="C36" s="201"/>
      <c r="D36" s="201"/>
      <c r="E36" s="201"/>
    </row>
  </sheetData>
  <mergeCells count="1">
    <mergeCell ref="B22:E22"/>
  </mergeCells>
  <phoneticPr fontId="7" type="noConversion"/>
  <hyperlinks>
    <hyperlink ref="G1" location="Innholdsfortegnelse!A1" display="Innholdsfortegnelse" xr:uid="{7DC9C01E-AF4F-413E-9DAC-11938EF8B106}"/>
  </hyperlinks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>
    <oddHeader>&amp;R&amp;"Calibri"&amp;12&amp;KFF9100F O R T R O L I G&amp;1#</oddHeader>
    <oddFooter>&amp;R&amp;A&amp;L&amp;1#&amp;"Calibri"&amp;12&amp;KFF9100F O R T R O L I G</oddFooter>
  </headerFooter>
  <colBreaks count="1" manualBreakCount="1">
    <brk id="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2"/>
  <dimension ref="A1:M156"/>
  <sheetViews>
    <sheetView zoomScaleNormal="100" workbookViewId="0">
      <selection activeCell="L1" sqref="L1"/>
    </sheetView>
  </sheetViews>
  <sheetFormatPr baseColWidth="10" defaultColWidth="10" defaultRowHeight="12.75"/>
  <cols>
    <col min="1" max="1" width="24.75" style="437" customWidth="1"/>
    <col min="2" max="2" width="13.125" style="437" bestFit="1" customWidth="1"/>
    <col min="3" max="3" width="14.875" style="437" bestFit="1" customWidth="1"/>
    <col min="4" max="4" width="14.25" style="437" bestFit="1" customWidth="1"/>
    <col min="5" max="5" width="11.75" style="437" customWidth="1"/>
    <col min="6" max="6" width="13.875" style="437" bestFit="1" customWidth="1"/>
    <col min="7" max="7" width="15.375" style="437" customWidth="1"/>
    <col min="8" max="8" width="10.875" style="437" bestFit="1" customWidth="1"/>
    <col min="9" max="9" width="13.5" style="437" customWidth="1"/>
    <col min="10" max="10" width="12.125" style="437" customWidth="1"/>
    <col min="11" max="12" width="10" style="437"/>
    <col min="13" max="13" width="17.125" style="437" bestFit="1" customWidth="1"/>
    <col min="14" max="16384" width="10" style="437"/>
  </cols>
  <sheetData>
    <row r="1" spans="1:13" ht="21">
      <c r="A1" s="436" t="s">
        <v>733</v>
      </c>
      <c r="M1" s="899" t="s">
        <v>826</v>
      </c>
    </row>
    <row r="2" spans="1:13">
      <c r="A2" s="772" t="s">
        <v>108</v>
      </c>
    </row>
    <row r="3" spans="1:13">
      <c r="A3" s="772"/>
    </row>
    <row r="4" spans="1:13">
      <c r="A4" s="644">
        <v>2021</v>
      </c>
    </row>
    <row r="5" spans="1:13" ht="38.25">
      <c r="A5" s="645" t="s">
        <v>111</v>
      </c>
      <c r="B5" s="479" t="s">
        <v>734</v>
      </c>
      <c r="C5" s="480" t="s">
        <v>735</v>
      </c>
      <c r="D5" s="480" t="s">
        <v>736</v>
      </c>
      <c r="E5" s="481" t="s">
        <v>39</v>
      </c>
      <c r="F5" s="646" t="s">
        <v>737</v>
      </c>
      <c r="G5" s="646" t="s">
        <v>738</v>
      </c>
      <c r="H5" s="481" t="s">
        <v>739</v>
      </c>
      <c r="I5" s="481" t="s">
        <v>767</v>
      </c>
      <c r="J5" s="481" t="s">
        <v>740</v>
      </c>
      <c r="K5" s="481" t="s">
        <v>610</v>
      </c>
    </row>
    <row r="6" spans="1:13">
      <c r="A6" s="482" t="s">
        <v>741</v>
      </c>
      <c r="B6" s="483" t="s">
        <v>45</v>
      </c>
      <c r="C6" s="438">
        <v>0</v>
      </c>
      <c r="D6" s="438">
        <v>0</v>
      </c>
      <c r="E6" s="438">
        <v>0</v>
      </c>
      <c r="F6" s="439">
        <v>0</v>
      </c>
      <c r="G6" s="439">
        <v>0</v>
      </c>
      <c r="H6" s="438">
        <v>0</v>
      </c>
      <c r="I6" s="438">
        <v>0</v>
      </c>
      <c r="J6" s="439">
        <v>0</v>
      </c>
      <c r="K6" s="438">
        <v>0</v>
      </c>
    </row>
    <row r="7" spans="1:13">
      <c r="A7" s="482" t="s">
        <v>741</v>
      </c>
      <c r="B7" s="483" t="s">
        <v>46</v>
      </c>
      <c r="C7" s="438">
        <v>219.262415</v>
      </c>
      <c r="D7" s="438">
        <v>52.573858999999999</v>
      </c>
      <c r="E7" s="438">
        <v>271.836274</v>
      </c>
      <c r="F7" s="439">
        <v>0.21749341664387301</v>
      </c>
      <c r="G7" s="485">
        <v>14.5166468842933</v>
      </c>
      <c r="H7" s="438">
        <v>47.771260999999996</v>
      </c>
      <c r="I7" s="438">
        <v>47.311838999999999</v>
      </c>
      <c r="J7" s="440">
        <v>0.17573541712096893</v>
      </c>
      <c r="K7" s="438">
        <v>8.5998000000000005E-2</v>
      </c>
    </row>
    <row r="8" spans="1:13">
      <c r="A8" s="482" t="s">
        <v>741</v>
      </c>
      <c r="B8" s="483" t="s">
        <v>47</v>
      </c>
      <c r="C8" s="438">
        <v>3870.285398</v>
      </c>
      <c r="D8" s="438">
        <v>1252.6416880000002</v>
      </c>
      <c r="E8" s="438">
        <v>4651.0158840000004</v>
      </c>
      <c r="F8" s="439">
        <v>0.37084810032972199</v>
      </c>
      <c r="G8" s="485">
        <v>27.871426398084399</v>
      </c>
      <c r="H8" s="438">
        <v>1577.975236</v>
      </c>
      <c r="I8" s="438">
        <v>1484.9839310000002</v>
      </c>
      <c r="J8" s="440">
        <v>0.33927539173289134</v>
      </c>
      <c r="K8" s="438">
        <v>4.8568829999999998</v>
      </c>
    </row>
    <row r="9" spans="1:13">
      <c r="A9" s="482" t="s">
        <v>741</v>
      </c>
      <c r="B9" s="483" t="s">
        <v>48</v>
      </c>
      <c r="C9" s="438">
        <v>3224.0294190000004</v>
      </c>
      <c r="D9" s="438">
        <v>1409.759239</v>
      </c>
      <c r="E9" s="438">
        <v>3836.61121</v>
      </c>
      <c r="F9" s="439">
        <v>0.62220524033760505</v>
      </c>
      <c r="G9" s="485">
        <v>23.4068335008592</v>
      </c>
      <c r="H9" s="438">
        <v>1410.874499</v>
      </c>
      <c r="I9" s="438">
        <v>1342.9422379999999</v>
      </c>
      <c r="J9" s="440">
        <v>0.36773976349821491</v>
      </c>
      <c r="K9" s="438">
        <v>5.5060570000000002</v>
      </c>
    </row>
    <row r="10" spans="1:13">
      <c r="A10" s="482" t="s">
        <v>741</v>
      </c>
      <c r="B10" s="483" t="s">
        <v>49</v>
      </c>
      <c r="C10" s="438">
        <v>3615.1971170000002</v>
      </c>
      <c r="D10" s="438">
        <v>1746.118827</v>
      </c>
      <c r="E10" s="438">
        <v>4403.9288919999999</v>
      </c>
      <c r="F10" s="439">
        <v>1.00627808690645</v>
      </c>
      <c r="G10" s="485">
        <v>27.821743855745101</v>
      </c>
      <c r="H10" s="438">
        <v>2186.6929799999998</v>
      </c>
      <c r="I10" s="438">
        <v>2077.2897799999996</v>
      </c>
      <c r="J10" s="440">
        <v>0.49653230867833914</v>
      </c>
      <c r="K10" s="438">
        <v>11.972541999999999</v>
      </c>
    </row>
    <row r="11" spans="1:13">
      <c r="A11" s="482" t="s">
        <v>741</v>
      </c>
      <c r="B11" s="483" t="s">
        <v>50</v>
      </c>
      <c r="C11" s="438">
        <v>3803.7330899999997</v>
      </c>
      <c r="D11" s="438">
        <v>1375.572568</v>
      </c>
      <c r="E11" s="438">
        <v>4770.511947</v>
      </c>
      <c r="F11" s="439">
        <v>1.7297533925438</v>
      </c>
      <c r="G11" s="485">
        <v>34.130375779677401</v>
      </c>
      <c r="H11" s="438">
        <v>3322.4040140000002</v>
      </c>
      <c r="I11" s="438">
        <v>3128.4045030000002</v>
      </c>
      <c r="J11" s="440">
        <v>0.69644601059836742</v>
      </c>
      <c r="K11" s="438">
        <v>27.846551999999999</v>
      </c>
    </row>
    <row r="12" spans="1:13">
      <c r="A12" s="482" t="s">
        <v>741</v>
      </c>
      <c r="B12" s="483" t="s">
        <v>51</v>
      </c>
      <c r="C12" s="438">
        <v>4567.077988</v>
      </c>
      <c r="D12" s="438">
        <v>1586.7610709999999</v>
      </c>
      <c r="E12" s="438">
        <v>5489.5970420000003</v>
      </c>
      <c r="F12" s="439">
        <v>3.79253293834021</v>
      </c>
      <c r="G12" s="485">
        <v>36.751240747990799</v>
      </c>
      <c r="H12" s="438">
        <v>5129.5692869999993</v>
      </c>
      <c r="I12" s="438">
        <v>4970.0110180000001</v>
      </c>
      <c r="J12" s="440">
        <v>0.9344163602090485</v>
      </c>
      <c r="K12" s="438">
        <v>77.260884000000004</v>
      </c>
    </row>
    <row r="13" spans="1:13">
      <c r="A13" s="482" t="s">
        <v>741</v>
      </c>
      <c r="B13" s="483" t="s">
        <v>52</v>
      </c>
      <c r="C13" s="438">
        <v>1625.650075</v>
      </c>
      <c r="D13" s="438">
        <v>375.70884799999999</v>
      </c>
      <c r="E13" s="438">
        <v>1832.2731349999999</v>
      </c>
      <c r="F13" s="439">
        <v>6.2582538651819704</v>
      </c>
      <c r="G13" s="485">
        <v>33.738197674644198</v>
      </c>
      <c r="H13" s="438">
        <v>1807.2543780000001</v>
      </c>
      <c r="I13" s="438">
        <v>1728.4676359999999</v>
      </c>
      <c r="J13" s="440">
        <v>0.9863455090171368</v>
      </c>
      <c r="K13" s="438">
        <v>39.181873000000003</v>
      </c>
    </row>
    <row r="14" spans="1:13">
      <c r="A14" s="482" t="s">
        <v>741</v>
      </c>
      <c r="B14" s="483" t="s">
        <v>742</v>
      </c>
      <c r="C14" s="438">
        <v>460.82138099999997</v>
      </c>
      <c r="D14" s="438">
        <v>406.624886</v>
      </c>
      <c r="E14" s="438">
        <v>588.2912070000001</v>
      </c>
      <c r="F14" s="439">
        <v>15.0813996443091</v>
      </c>
      <c r="G14" s="485">
        <v>58.025346960523201</v>
      </c>
      <c r="H14" s="438">
        <v>1358.2364580000001</v>
      </c>
      <c r="I14" s="438">
        <v>1245.1951040000001</v>
      </c>
      <c r="J14" s="440">
        <v>2.3087825244343656</v>
      </c>
      <c r="K14" s="438">
        <v>53.797372000000003</v>
      </c>
    </row>
    <row r="15" spans="1:13">
      <c r="A15" s="482" t="s">
        <v>741</v>
      </c>
      <c r="B15" s="483" t="s">
        <v>54</v>
      </c>
      <c r="C15" s="438">
        <v>22.384401</v>
      </c>
      <c r="D15" s="438">
        <v>3.6696430000000002</v>
      </c>
      <c r="E15" s="438">
        <v>24.288811000000003</v>
      </c>
      <c r="F15" s="439">
        <v>100</v>
      </c>
      <c r="G15" s="485">
        <v>48.550066942346398</v>
      </c>
      <c r="H15" s="438">
        <v>3.894838</v>
      </c>
      <c r="I15" s="438">
        <v>3.894838</v>
      </c>
      <c r="J15" s="440">
        <v>0.16035523517392433</v>
      </c>
      <c r="K15" s="438">
        <v>11.79224</v>
      </c>
    </row>
    <row r="16" spans="1:13">
      <c r="A16" s="482" t="s">
        <v>741</v>
      </c>
      <c r="B16" s="482" t="s">
        <v>55</v>
      </c>
      <c r="C16" s="441">
        <v>1816.717324</v>
      </c>
      <c r="D16" s="441">
        <v>1023.9969960000001</v>
      </c>
      <c r="E16" s="441">
        <v>2755.098215</v>
      </c>
      <c r="F16" s="442">
        <v>100</v>
      </c>
      <c r="G16" s="777">
        <v>31.846320259040201</v>
      </c>
      <c r="H16" s="441">
        <v>2506.0088369999999</v>
      </c>
      <c r="I16" s="441">
        <v>2506.0088369999999</v>
      </c>
      <c r="J16" s="443">
        <v>0.90958965577203565</v>
      </c>
      <c r="K16" s="441">
        <v>877.39758900000004</v>
      </c>
    </row>
    <row r="17" spans="1:11">
      <c r="A17" s="487" t="s">
        <v>741</v>
      </c>
      <c r="B17" s="487" t="s">
        <v>743</v>
      </c>
      <c r="C17" s="488">
        <v>23225.158607999998</v>
      </c>
      <c r="D17" s="488">
        <v>9233.4276250000003</v>
      </c>
      <c r="E17" s="488">
        <v>28623.452617000003</v>
      </c>
      <c r="F17" s="778">
        <v>11.737944573501199</v>
      </c>
      <c r="G17" s="779">
        <v>31.280224129788301</v>
      </c>
      <c r="H17" s="488">
        <v>19350.681787999998</v>
      </c>
      <c r="I17" s="488">
        <v>18534.509724</v>
      </c>
      <c r="J17" s="444">
        <v>0.67604289555576769</v>
      </c>
      <c r="K17" s="488">
        <v>1109.6979899999999</v>
      </c>
    </row>
    <row r="18" spans="1:11">
      <c r="A18" s="489" t="s">
        <v>80</v>
      </c>
      <c r="B18" s="490" t="s">
        <v>45</v>
      </c>
      <c r="C18" s="446">
        <v>0</v>
      </c>
      <c r="D18" s="446">
        <v>0</v>
      </c>
      <c r="E18" s="446">
        <v>0</v>
      </c>
      <c r="F18" s="447">
        <v>0</v>
      </c>
      <c r="G18" s="447">
        <v>0</v>
      </c>
      <c r="H18" s="446">
        <v>0</v>
      </c>
      <c r="I18" s="446">
        <v>0</v>
      </c>
      <c r="J18" s="440">
        <v>0</v>
      </c>
      <c r="K18" s="446">
        <v>0</v>
      </c>
    </row>
    <row r="19" spans="1:11">
      <c r="A19" s="482" t="s">
        <v>80</v>
      </c>
      <c r="B19" s="483" t="s">
        <v>46</v>
      </c>
      <c r="C19" s="438">
        <v>794.89813399999991</v>
      </c>
      <c r="D19" s="438">
        <v>686.26516600000002</v>
      </c>
      <c r="E19" s="438">
        <v>1165.900089</v>
      </c>
      <c r="F19" s="448">
        <v>0.16462739973253401</v>
      </c>
      <c r="G19" s="448">
        <v>21.007159902532599</v>
      </c>
      <c r="H19" s="438">
        <v>218.68258799999998</v>
      </c>
      <c r="I19" s="438">
        <v>216.31713099999999</v>
      </c>
      <c r="J19" s="440">
        <v>0.18756546128027615</v>
      </c>
      <c r="K19" s="438">
        <v>0.41323000000000004</v>
      </c>
    </row>
    <row r="20" spans="1:11">
      <c r="A20" s="482" t="s">
        <v>80</v>
      </c>
      <c r="B20" s="483" t="s">
        <v>47</v>
      </c>
      <c r="C20" s="438">
        <v>8055.7618229999998</v>
      </c>
      <c r="D20" s="438">
        <v>1248.4366669999999</v>
      </c>
      <c r="E20" s="438">
        <v>8776.1774609999993</v>
      </c>
      <c r="F20" s="448">
        <v>0.36912646928528198</v>
      </c>
      <c r="G20" s="448">
        <v>26.531564651550301</v>
      </c>
      <c r="H20" s="438">
        <v>2753.8177390000001</v>
      </c>
      <c r="I20" s="438">
        <v>2675.2538100000002</v>
      </c>
      <c r="J20" s="440">
        <v>0.31378327879507317</v>
      </c>
      <c r="K20" s="438">
        <v>8.7907419999999998</v>
      </c>
    </row>
    <row r="21" spans="1:11">
      <c r="A21" s="482" t="s">
        <v>80</v>
      </c>
      <c r="B21" s="483" t="s">
        <v>48</v>
      </c>
      <c r="C21" s="438">
        <v>3177.6767620000001</v>
      </c>
      <c r="D21" s="438">
        <v>471.69273100000004</v>
      </c>
      <c r="E21" s="438">
        <v>3477.5804349999999</v>
      </c>
      <c r="F21" s="448">
        <v>0.58349071658496399</v>
      </c>
      <c r="G21" s="448">
        <v>25.714389464581899</v>
      </c>
      <c r="H21" s="438">
        <v>1307.7612960000001</v>
      </c>
      <c r="I21" s="438">
        <v>1252.077059</v>
      </c>
      <c r="J21" s="440">
        <v>0.37605493832380615</v>
      </c>
      <c r="K21" s="438">
        <v>5.2102389999999996</v>
      </c>
    </row>
    <row r="22" spans="1:11">
      <c r="A22" s="482" t="s">
        <v>80</v>
      </c>
      <c r="B22" s="483" t="s">
        <v>49</v>
      </c>
      <c r="C22" s="438">
        <v>8366.4234529999994</v>
      </c>
      <c r="D22" s="438">
        <v>854.655843</v>
      </c>
      <c r="E22" s="438">
        <v>8839.9791260000002</v>
      </c>
      <c r="F22" s="448">
        <v>0.98014303840563199</v>
      </c>
      <c r="G22" s="448">
        <v>23.861157554050099</v>
      </c>
      <c r="H22" s="438">
        <v>3815.2637370000002</v>
      </c>
      <c r="I22" s="438">
        <v>3690.71416</v>
      </c>
      <c r="J22" s="440">
        <v>0.43159193959843295</v>
      </c>
      <c r="K22" s="438">
        <v>20.785743999999998</v>
      </c>
    </row>
    <row r="23" spans="1:11">
      <c r="A23" s="482" t="s">
        <v>80</v>
      </c>
      <c r="B23" s="483" t="s">
        <v>50</v>
      </c>
      <c r="C23" s="438">
        <v>11435.468876000001</v>
      </c>
      <c r="D23" s="438">
        <v>1364.4399659999999</v>
      </c>
      <c r="E23" s="438">
        <v>12394.344031999999</v>
      </c>
      <c r="F23" s="448">
        <v>1.68787811972847</v>
      </c>
      <c r="G23" s="448">
        <v>26.079285032387599</v>
      </c>
      <c r="H23" s="438">
        <v>6897.7543150000001</v>
      </c>
      <c r="I23" s="438">
        <v>6730.895426</v>
      </c>
      <c r="J23" s="440">
        <v>0.55652435475336337</v>
      </c>
      <c r="K23" s="438">
        <v>54.872874000000003</v>
      </c>
    </row>
    <row r="24" spans="1:11">
      <c r="A24" s="482" t="s">
        <v>80</v>
      </c>
      <c r="B24" s="483" t="s">
        <v>51</v>
      </c>
      <c r="C24" s="438">
        <v>9665.5352870000006</v>
      </c>
      <c r="D24" s="438">
        <v>1105.780162</v>
      </c>
      <c r="E24" s="438">
        <v>10668.647899</v>
      </c>
      <c r="F24" s="448">
        <v>3.68958201382666</v>
      </c>
      <c r="G24" s="448">
        <v>29.8253865356101</v>
      </c>
      <c r="H24" s="438">
        <v>7944.854652</v>
      </c>
      <c r="I24" s="438">
        <v>7758.9390910000002</v>
      </c>
      <c r="J24" s="440">
        <v>0.7446918041736752</v>
      </c>
      <c r="K24" s="438">
        <v>118.82920900000001</v>
      </c>
    </row>
    <row r="25" spans="1:11">
      <c r="A25" s="482" t="s">
        <v>80</v>
      </c>
      <c r="B25" s="483" t="s">
        <v>52</v>
      </c>
      <c r="C25" s="438">
        <v>2051.0919450000001</v>
      </c>
      <c r="D25" s="438">
        <v>838.35274199999992</v>
      </c>
      <c r="E25" s="438">
        <v>2855.2366670000001</v>
      </c>
      <c r="F25" s="448">
        <v>7.0961068251089401</v>
      </c>
      <c r="G25" s="448">
        <v>29.9178078256306</v>
      </c>
      <c r="H25" s="438">
        <v>2497.8600339999998</v>
      </c>
      <c r="I25" s="438">
        <v>2399.7617620000001</v>
      </c>
      <c r="J25" s="440">
        <v>0.87483467233015888</v>
      </c>
      <c r="K25" s="438">
        <v>61.960191999999999</v>
      </c>
    </row>
    <row r="26" spans="1:11">
      <c r="A26" s="482" t="s">
        <v>80</v>
      </c>
      <c r="B26" s="483" t="s">
        <v>742</v>
      </c>
      <c r="C26" s="438">
        <v>667.02452700000003</v>
      </c>
      <c r="D26" s="438">
        <v>30.054057</v>
      </c>
      <c r="E26" s="438">
        <v>692.35193000000004</v>
      </c>
      <c r="F26" s="448">
        <v>15.0791744019548</v>
      </c>
      <c r="G26" s="448">
        <v>25.243439850019598</v>
      </c>
      <c r="H26" s="438">
        <v>762.42404599999998</v>
      </c>
      <c r="I26" s="438">
        <v>709.29912899999999</v>
      </c>
      <c r="J26" s="440">
        <v>1.1012088115360636</v>
      </c>
      <c r="K26" s="438">
        <v>26.044114</v>
      </c>
    </row>
    <row r="27" spans="1:11">
      <c r="A27" s="482" t="s">
        <v>80</v>
      </c>
      <c r="B27" s="483" t="s">
        <v>54</v>
      </c>
      <c r="C27" s="438">
        <v>41.783118999999999</v>
      </c>
      <c r="D27" s="438">
        <v>0.76225100000000001</v>
      </c>
      <c r="E27" s="438">
        <v>42.164245000000001</v>
      </c>
      <c r="F27" s="448">
        <v>100</v>
      </c>
      <c r="G27" s="448">
        <v>30.5123855532098</v>
      </c>
      <c r="H27" s="438">
        <v>4.112603</v>
      </c>
      <c r="I27" s="438">
        <v>4.112603</v>
      </c>
      <c r="J27" s="440">
        <v>9.753768862693972E-2</v>
      </c>
      <c r="K27" s="438">
        <v>12.865319</v>
      </c>
    </row>
    <row r="28" spans="1:11">
      <c r="A28" s="482" t="s">
        <v>80</v>
      </c>
      <c r="B28" s="482" t="s">
        <v>55</v>
      </c>
      <c r="C28" s="441">
        <v>122.35783000000001</v>
      </c>
      <c r="D28" s="441">
        <v>4.6665510000000001</v>
      </c>
      <c r="E28" s="441">
        <v>125.91088099999999</v>
      </c>
      <c r="F28" s="449">
        <v>100</v>
      </c>
      <c r="G28" s="449">
        <v>45.199005477532999</v>
      </c>
      <c r="H28" s="441">
        <v>18.534576000000001</v>
      </c>
      <c r="I28" s="441">
        <v>18.534576000000001</v>
      </c>
      <c r="J28" s="443">
        <v>0.14720392592598888</v>
      </c>
      <c r="K28" s="441">
        <v>56.910477</v>
      </c>
    </row>
    <row r="29" spans="1:11">
      <c r="A29" s="487" t="s">
        <v>80</v>
      </c>
      <c r="B29" s="487" t="s">
        <v>743</v>
      </c>
      <c r="C29" s="488">
        <v>44378.021755999995</v>
      </c>
      <c r="D29" s="488">
        <v>6605.1061360000003</v>
      </c>
      <c r="E29" s="488">
        <v>49038.292764999991</v>
      </c>
      <c r="F29" s="778">
        <v>2.4861531167947901</v>
      </c>
      <c r="G29" s="779">
        <v>26.693496257566999</v>
      </c>
      <c r="H29" s="488">
        <v>26221.065586000004</v>
      </c>
      <c r="I29" s="488">
        <v>25455.904747000004</v>
      </c>
      <c r="J29" s="450">
        <v>0.53470592281129969</v>
      </c>
      <c r="K29" s="488">
        <v>366.68214</v>
      </c>
    </row>
    <row r="30" spans="1:11">
      <c r="A30" s="489" t="s">
        <v>744</v>
      </c>
      <c r="B30" s="490" t="s">
        <v>45</v>
      </c>
      <c r="C30" s="451">
        <v>0</v>
      </c>
      <c r="D30" s="451">
        <v>0</v>
      </c>
      <c r="E30" s="451">
        <v>0</v>
      </c>
      <c r="F30" s="780">
        <v>0</v>
      </c>
      <c r="G30" s="780">
        <v>0</v>
      </c>
      <c r="H30" s="451">
        <v>0</v>
      </c>
      <c r="I30" s="451">
        <v>0</v>
      </c>
      <c r="J30" s="780">
        <v>0</v>
      </c>
      <c r="K30" s="451">
        <v>0</v>
      </c>
    </row>
    <row r="31" spans="1:11">
      <c r="A31" s="482" t="s">
        <v>744</v>
      </c>
      <c r="B31" s="483" t="s">
        <v>46</v>
      </c>
      <c r="C31" s="451">
        <v>38.227982000000004</v>
      </c>
      <c r="D31" s="451">
        <v>0</v>
      </c>
      <c r="E31" s="451">
        <v>38.227982000000004</v>
      </c>
      <c r="F31" s="492">
        <v>0.15000007062889201</v>
      </c>
      <c r="G31" s="492">
        <v>18.5325607823086</v>
      </c>
      <c r="H31" s="451">
        <v>3.5164149999999998</v>
      </c>
      <c r="I31" s="451">
        <v>3.3018730000000001</v>
      </c>
      <c r="J31" s="440">
        <v>9.198536820489242E-2</v>
      </c>
      <c r="K31" s="451">
        <v>1.0627000000000001E-2</v>
      </c>
    </row>
    <row r="32" spans="1:11">
      <c r="A32" s="482" t="s">
        <v>744</v>
      </c>
      <c r="B32" s="483" t="s">
        <v>47</v>
      </c>
      <c r="C32" s="451">
        <v>1609.1386189999998</v>
      </c>
      <c r="D32" s="451">
        <v>96.808279999999996</v>
      </c>
      <c r="E32" s="451">
        <v>1649.854775</v>
      </c>
      <c r="F32" s="492">
        <v>0.41121782976322901</v>
      </c>
      <c r="G32" s="492">
        <v>17.509327025465002</v>
      </c>
      <c r="H32" s="451">
        <v>438.17990000000003</v>
      </c>
      <c r="I32" s="451">
        <v>438.17990000000003</v>
      </c>
      <c r="J32" s="440">
        <v>0.26558695143334665</v>
      </c>
      <c r="K32" s="451">
        <v>1.1962809999999999</v>
      </c>
    </row>
    <row r="33" spans="1:11">
      <c r="A33" s="482" t="s">
        <v>744</v>
      </c>
      <c r="B33" s="483" t="s">
        <v>48</v>
      </c>
      <c r="C33" s="451">
        <v>1719.297268</v>
      </c>
      <c r="D33" s="451">
        <v>936.70378200000005</v>
      </c>
      <c r="E33" s="451">
        <v>2147.511285</v>
      </c>
      <c r="F33" s="492">
        <v>0.61411691254511802</v>
      </c>
      <c r="G33" s="492">
        <v>23.145241818833998</v>
      </c>
      <c r="H33" s="451">
        <v>877.04932599999995</v>
      </c>
      <c r="I33" s="451">
        <v>877.04932599999995</v>
      </c>
      <c r="J33" s="440">
        <v>0.40840266224724397</v>
      </c>
      <c r="K33" s="451">
        <v>3.002783</v>
      </c>
    </row>
    <row r="34" spans="1:11">
      <c r="A34" s="482" t="s">
        <v>744</v>
      </c>
      <c r="B34" s="483" t="s">
        <v>49</v>
      </c>
      <c r="C34" s="451">
        <v>2408.7670120000002</v>
      </c>
      <c r="D34" s="451">
        <v>1545.7741740000001</v>
      </c>
      <c r="E34" s="451">
        <v>3216.9221790000001</v>
      </c>
      <c r="F34" s="492">
        <v>0.98320009748672299</v>
      </c>
      <c r="G34" s="492">
        <v>23.717957959343</v>
      </c>
      <c r="H34" s="451">
        <v>1583.352253</v>
      </c>
      <c r="I34" s="451">
        <v>1583.352253</v>
      </c>
      <c r="J34" s="440">
        <v>0.49219476409348356</v>
      </c>
      <c r="K34" s="451">
        <v>7.861726</v>
      </c>
    </row>
    <row r="35" spans="1:11">
      <c r="A35" s="482" t="s">
        <v>744</v>
      </c>
      <c r="B35" s="483" t="s">
        <v>50</v>
      </c>
      <c r="C35" s="451">
        <v>1598.165561</v>
      </c>
      <c r="D35" s="451">
        <v>283.49273599999998</v>
      </c>
      <c r="E35" s="451">
        <v>1781.4178440000001</v>
      </c>
      <c r="F35" s="492">
        <v>2.02706097963617</v>
      </c>
      <c r="G35" s="492">
        <v>25.819941826068298</v>
      </c>
      <c r="H35" s="451">
        <v>1193.7986170000001</v>
      </c>
      <c r="I35" s="451">
        <v>1187.944929</v>
      </c>
      <c r="J35" s="440">
        <v>0.67013958629685766</v>
      </c>
      <c r="K35" s="451">
        <v>9.5663070000000001</v>
      </c>
    </row>
    <row r="36" spans="1:11">
      <c r="A36" s="482" t="s">
        <v>744</v>
      </c>
      <c r="B36" s="483" t="s">
        <v>51</v>
      </c>
      <c r="C36" s="451">
        <v>1143.4534080000001</v>
      </c>
      <c r="D36" s="451">
        <v>1098.4886019999999</v>
      </c>
      <c r="E36" s="451">
        <v>1786.4021110000001</v>
      </c>
      <c r="F36" s="492">
        <v>3.2194769389186</v>
      </c>
      <c r="G36" s="492">
        <v>39.0654275262441</v>
      </c>
      <c r="H36" s="451">
        <v>2051.8679990000001</v>
      </c>
      <c r="I36" s="451">
        <v>2051.6578319999999</v>
      </c>
      <c r="J36" s="440">
        <v>1.1486036578021039</v>
      </c>
      <c r="K36" s="451">
        <v>22.448993999999999</v>
      </c>
    </row>
    <row r="37" spans="1:11">
      <c r="A37" s="482" t="s">
        <v>744</v>
      </c>
      <c r="B37" s="483" t="s">
        <v>52</v>
      </c>
      <c r="C37" s="451">
        <v>14.589877</v>
      </c>
      <c r="D37" s="451">
        <v>69.147263999999993</v>
      </c>
      <c r="E37" s="451">
        <v>51.170167999999997</v>
      </c>
      <c r="F37" s="492">
        <v>6.3351971015612101</v>
      </c>
      <c r="G37" s="492">
        <v>47.810403905650702</v>
      </c>
      <c r="H37" s="451">
        <v>92.072070000000011</v>
      </c>
      <c r="I37" s="451">
        <v>90.954755000000006</v>
      </c>
      <c r="J37" s="440">
        <v>1.7993310086455063</v>
      </c>
      <c r="K37" s="451">
        <v>1.578794</v>
      </c>
    </row>
    <row r="38" spans="1:11">
      <c r="A38" s="482" t="s">
        <v>744</v>
      </c>
      <c r="B38" s="483" t="s">
        <v>742</v>
      </c>
      <c r="C38" s="451">
        <v>0.54237199999999997</v>
      </c>
      <c r="D38" s="451">
        <v>1.8173109999999999</v>
      </c>
      <c r="E38" s="451">
        <v>1.451028</v>
      </c>
      <c r="F38" s="492">
        <v>12.0824684292791</v>
      </c>
      <c r="G38" s="492">
        <v>51.578536044790297</v>
      </c>
      <c r="H38" s="451">
        <v>3.3947430000000001</v>
      </c>
      <c r="I38" s="451">
        <v>3.2567199999999996</v>
      </c>
      <c r="J38" s="440">
        <v>2.339543413359356</v>
      </c>
      <c r="K38" s="451">
        <v>8.6724000000000009E-2</v>
      </c>
    </row>
    <row r="39" spans="1:11">
      <c r="A39" s="482" t="s">
        <v>744</v>
      </c>
      <c r="B39" s="483" t="s">
        <v>54</v>
      </c>
      <c r="C39" s="451">
        <v>3.7121200000000001</v>
      </c>
      <c r="D39" s="451">
        <v>0</v>
      </c>
      <c r="E39" s="451">
        <v>3.7121200000000001</v>
      </c>
      <c r="F39" s="492">
        <v>0</v>
      </c>
      <c r="G39" s="492">
        <v>0</v>
      </c>
      <c r="H39" s="451">
        <v>0</v>
      </c>
      <c r="I39" s="451">
        <v>0</v>
      </c>
      <c r="J39" s="451">
        <v>0</v>
      </c>
      <c r="K39" s="451">
        <v>1.012778</v>
      </c>
    </row>
    <row r="40" spans="1:11">
      <c r="A40" s="493" t="s">
        <v>744</v>
      </c>
      <c r="B40" s="493" t="s">
        <v>55</v>
      </c>
      <c r="C40" s="451">
        <v>441.29584399999999</v>
      </c>
      <c r="D40" s="451">
        <v>227.21098599999999</v>
      </c>
      <c r="E40" s="451">
        <v>620.57616200000007</v>
      </c>
      <c r="F40" s="494">
        <v>100</v>
      </c>
      <c r="G40" s="494">
        <v>31.135283762317599</v>
      </c>
      <c r="H40" s="451">
        <v>880.64546200000007</v>
      </c>
      <c r="I40" s="451">
        <v>880.64546200000007</v>
      </c>
      <c r="J40" s="451">
        <v>1.4190771671954747</v>
      </c>
      <c r="K40" s="451">
        <v>193.21817100000001</v>
      </c>
    </row>
    <row r="41" spans="1:11">
      <c r="A41" s="495" t="s">
        <v>744</v>
      </c>
      <c r="B41" s="495" t="s">
        <v>743</v>
      </c>
      <c r="C41" s="496">
        <v>8977.190063</v>
      </c>
      <c r="D41" s="496">
        <v>4259.4431349999995</v>
      </c>
      <c r="E41" s="496">
        <v>11297.245654</v>
      </c>
      <c r="F41" s="778">
        <v>6.8422643684508104</v>
      </c>
      <c r="G41" s="779">
        <v>25.964458902966498</v>
      </c>
      <c r="H41" s="496">
        <v>7123.8767850000013</v>
      </c>
      <c r="I41" s="496">
        <v>7116.3430499999995</v>
      </c>
      <c r="J41" s="454">
        <v>0.63058527743686443</v>
      </c>
      <c r="K41" s="496">
        <v>239.98318499999999</v>
      </c>
    </row>
    <row r="42" spans="1:11">
      <c r="A42" s="489" t="s">
        <v>41</v>
      </c>
      <c r="B42" s="490" t="s">
        <v>45</v>
      </c>
      <c r="C42" s="446">
        <v>1.5469760000000001</v>
      </c>
      <c r="D42" s="446">
        <v>0.25302400000000003</v>
      </c>
      <c r="E42" s="446">
        <v>1.8</v>
      </c>
      <c r="F42" s="780">
        <v>6.0999999999999999E-2</v>
      </c>
      <c r="G42" s="780">
        <v>11.7096111111111</v>
      </c>
      <c r="H42" s="446">
        <v>3.6158000000000003E-2</v>
      </c>
      <c r="I42" s="446">
        <v>3.6158000000000003E-2</v>
      </c>
      <c r="J42" s="590">
        <v>2.0087777777777777E-2</v>
      </c>
      <c r="K42" s="446">
        <v>1.2799999999999999E-4</v>
      </c>
    </row>
    <row r="43" spans="1:11">
      <c r="A43" s="482" t="s">
        <v>41</v>
      </c>
      <c r="B43" s="483" t="s">
        <v>46</v>
      </c>
      <c r="C43" s="438">
        <v>1706.7404180000001</v>
      </c>
      <c r="D43" s="438">
        <v>710.40888800000005</v>
      </c>
      <c r="E43" s="438">
        <v>2415.5928059999997</v>
      </c>
      <c r="F43" s="439">
        <v>0.20750376419195199</v>
      </c>
      <c r="G43" s="439">
        <v>15.2121053717031</v>
      </c>
      <c r="H43" s="438">
        <v>160.92013900000001</v>
      </c>
      <c r="I43" s="438">
        <v>159.26652999999999</v>
      </c>
      <c r="J43" s="440">
        <v>6.6617245506070608E-2</v>
      </c>
      <c r="K43" s="438">
        <v>0.76494399999999996</v>
      </c>
    </row>
    <row r="44" spans="1:11">
      <c r="A44" s="482" t="s">
        <v>41</v>
      </c>
      <c r="B44" s="483" t="s">
        <v>47</v>
      </c>
      <c r="C44" s="438">
        <v>1850.948206</v>
      </c>
      <c r="D44" s="438">
        <v>122.305859</v>
      </c>
      <c r="E44" s="438">
        <v>1973.089565</v>
      </c>
      <c r="F44" s="439">
        <v>0.36564417185998299</v>
      </c>
      <c r="G44" s="439">
        <v>19.7053867141606</v>
      </c>
      <c r="H44" s="438">
        <v>257.36921699999999</v>
      </c>
      <c r="I44" s="438">
        <v>253.75532999999999</v>
      </c>
      <c r="J44" s="440">
        <v>0.1304397030755165</v>
      </c>
      <c r="K44" s="438">
        <v>1.4336450000000001</v>
      </c>
    </row>
    <row r="45" spans="1:11">
      <c r="A45" s="482" t="s">
        <v>41</v>
      </c>
      <c r="B45" s="483" t="s">
        <v>48</v>
      </c>
      <c r="C45" s="438">
        <v>776.11844499999995</v>
      </c>
      <c r="D45" s="438">
        <v>23.965847</v>
      </c>
      <c r="E45" s="438">
        <v>800.00479200000007</v>
      </c>
      <c r="F45" s="439">
        <v>0.61256408074115598</v>
      </c>
      <c r="G45" s="439">
        <v>21.5565118764939</v>
      </c>
      <c r="H45" s="438">
        <v>164.03297599999999</v>
      </c>
      <c r="I45" s="438">
        <v>162.18310300000002</v>
      </c>
      <c r="J45" s="440">
        <v>0.20503999181044905</v>
      </c>
      <c r="K45" s="438">
        <v>1.057328</v>
      </c>
    </row>
    <row r="46" spans="1:11">
      <c r="A46" s="482" t="s">
        <v>41</v>
      </c>
      <c r="B46" s="483" t="s">
        <v>49</v>
      </c>
      <c r="C46" s="438">
        <v>804.01710000000003</v>
      </c>
      <c r="D46" s="438">
        <v>8.864255</v>
      </c>
      <c r="E46" s="438">
        <v>812.76335499999993</v>
      </c>
      <c r="F46" s="439">
        <v>0.96156832759764399</v>
      </c>
      <c r="G46" s="439">
        <v>21.076880982164901</v>
      </c>
      <c r="H46" s="438">
        <v>222.53808999999998</v>
      </c>
      <c r="I46" s="438">
        <v>220.26486399999999</v>
      </c>
      <c r="J46" s="440">
        <v>0.27380428587359235</v>
      </c>
      <c r="K46" s="438">
        <v>1.662957</v>
      </c>
    </row>
    <row r="47" spans="1:11">
      <c r="A47" s="482" t="s">
        <v>41</v>
      </c>
      <c r="B47" s="483" t="s">
        <v>50</v>
      </c>
      <c r="C47" s="438">
        <v>314.05683600000003</v>
      </c>
      <c r="D47" s="438">
        <v>2.5820850000000002</v>
      </c>
      <c r="E47" s="438">
        <v>316.63892099999998</v>
      </c>
      <c r="F47" s="439">
        <v>1.66501072683986</v>
      </c>
      <c r="G47" s="439">
        <v>20.117327901076301</v>
      </c>
      <c r="H47" s="438">
        <v>116.820825</v>
      </c>
      <c r="I47" s="438">
        <v>114.937466</v>
      </c>
      <c r="J47" s="440">
        <v>0.36894019418415086</v>
      </c>
      <c r="K47" s="438">
        <v>1.056319</v>
      </c>
    </row>
    <row r="48" spans="1:11">
      <c r="A48" s="482" t="s">
        <v>41</v>
      </c>
      <c r="B48" s="483" t="s">
        <v>51</v>
      </c>
      <c r="C48" s="438">
        <v>115.77485799999999</v>
      </c>
      <c r="D48" s="438">
        <v>3.082643</v>
      </c>
      <c r="E48" s="438">
        <v>118.81500100000001</v>
      </c>
      <c r="F48" s="439">
        <v>3.6298472109594999</v>
      </c>
      <c r="G48" s="439">
        <v>18.691874605968302</v>
      </c>
      <c r="H48" s="438">
        <v>64.931726999999995</v>
      </c>
      <c r="I48" s="438">
        <v>64.928370999999999</v>
      </c>
      <c r="J48" s="440">
        <v>0.54649435217359466</v>
      </c>
      <c r="K48" s="438">
        <v>0.80562800000000001</v>
      </c>
    </row>
    <row r="49" spans="1:11">
      <c r="A49" s="482" t="s">
        <v>41</v>
      </c>
      <c r="B49" s="483" t="s">
        <v>52</v>
      </c>
      <c r="C49" s="438">
        <v>82.100729999999999</v>
      </c>
      <c r="D49" s="438">
        <v>0.65648600000000001</v>
      </c>
      <c r="E49" s="438">
        <v>82.718716000000001</v>
      </c>
      <c r="F49" s="439">
        <v>6.9582003666497902</v>
      </c>
      <c r="G49" s="439">
        <v>17.4085366605545</v>
      </c>
      <c r="H49" s="438">
        <v>59.085800000000006</v>
      </c>
      <c r="I49" s="438">
        <v>57.475836000000001</v>
      </c>
      <c r="J49" s="440">
        <v>0.71429783798868451</v>
      </c>
      <c r="K49" s="438">
        <v>1.010175</v>
      </c>
    </row>
    <row r="50" spans="1:11">
      <c r="A50" s="482" t="s">
        <v>41</v>
      </c>
      <c r="B50" s="483" t="s">
        <v>742</v>
      </c>
      <c r="C50" s="438">
        <v>135.27595099999999</v>
      </c>
      <c r="D50" s="438">
        <v>0.69893399999999994</v>
      </c>
      <c r="E50" s="438">
        <v>135.974885</v>
      </c>
      <c r="F50" s="439">
        <v>22.7427285560859</v>
      </c>
      <c r="G50" s="439">
        <v>16.861706483517199</v>
      </c>
      <c r="H50" s="438">
        <v>131.916314</v>
      </c>
      <c r="I50" s="438">
        <v>131.40021200000001</v>
      </c>
      <c r="J50" s="440">
        <v>0.97015205418265293</v>
      </c>
      <c r="K50" s="438">
        <v>5.0869059999999999</v>
      </c>
    </row>
    <row r="51" spans="1:11">
      <c r="A51" s="482" t="s">
        <v>41</v>
      </c>
      <c r="B51" s="483" t="s">
        <v>54</v>
      </c>
      <c r="C51" s="438">
        <v>14.376168</v>
      </c>
      <c r="D51" s="438">
        <v>9.9599999999999992E-4</v>
      </c>
      <c r="E51" s="438">
        <v>14.377164</v>
      </c>
      <c r="F51" s="439">
        <v>100</v>
      </c>
      <c r="G51" s="439">
        <v>21.477532008398899</v>
      </c>
      <c r="H51" s="438">
        <v>1.903756</v>
      </c>
      <c r="I51" s="438">
        <v>1.903756</v>
      </c>
      <c r="J51" s="440">
        <v>0.13241526632095174</v>
      </c>
      <c r="K51" s="438">
        <v>3.08786</v>
      </c>
    </row>
    <row r="52" spans="1:11">
      <c r="A52" s="493" t="s">
        <v>41</v>
      </c>
      <c r="B52" s="493" t="s">
        <v>55</v>
      </c>
      <c r="C52" s="452">
        <v>7.3743220000000003</v>
      </c>
      <c r="D52" s="452">
        <v>0</v>
      </c>
      <c r="E52" s="452">
        <v>7.3743220000000003</v>
      </c>
      <c r="F52" s="456">
        <v>100</v>
      </c>
      <c r="G52" s="456">
        <v>3.9166719326875099</v>
      </c>
      <c r="H52" s="452">
        <v>5.4813070000000002</v>
      </c>
      <c r="I52" s="452">
        <v>5.4813070000000002</v>
      </c>
      <c r="J52" s="453">
        <v>0.74329640067249569</v>
      </c>
      <c r="K52" s="452">
        <v>0.28882799999999997</v>
      </c>
    </row>
    <row r="53" spans="1:11">
      <c r="A53" s="495" t="s">
        <v>41</v>
      </c>
      <c r="B53" s="495" t="s">
        <v>743</v>
      </c>
      <c r="C53" s="455">
        <v>5808.3300099999997</v>
      </c>
      <c r="D53" s="455">
        <v>872.81901700000003</v>
      </c>
      <c r="E53" s="455">
        <v>6679.1495269999987</v>
      </c>
      <c r="F53" s="778">
        <v>1.39179908496155</v>
      </c>
      <c r="G53" s="779">
        <v>18.368342347188801</v>
      </c>
      <c r="H53" s="455">
        <v>1185.0363089999998</v>
      </c>
      <c r="I53" s="455">
        <v>1171.6329330000001</v>
      </c>
      <c r="J53" s="454">
        <v>0.17742323393263959</v>
      </c>
      <c r="K53" s="455">
        <v>16.254718</v>
      </c>
    </row>
    <row r="54" spans="1:11">
      <c r="A54" s="489" t="s">
        <v>745</v>
      </c>
      <c r="B54" s="490" t="s">
        <v>45</v>
      </c>
      <c r="C54" s="446">
        <v>116.55029499999999</v>
      </c>
      <c r="D54" s="446">
        <v>9.8882320000000004</v>
      </c>
      <c r="E54" s="446">
        <v>126.43852700000001</v>
      </c>
      <c r="F54" s="780">
        <v>8.5181315027499496E-2</v>
      </c>
      <c r="G54" s="780">
        <v>16.445628949789999</v>
      </c>
      <c r="H54" s="446">
        <v>4.6798909999999996</v>
      </c>
      <c r="I54" s="446">
        <v>4.6798909999999996</v>
      </c>
      <c r="J54" s="590">
        <v>3.7013172416980149E-2</v>
      </c>
      <c r="K54" s="446">
        <v>1.8038000000000002E-2</v>
      </c>
    </row>
    <row r="55" spans="1:11">
      <c r="A55" s="482" t="s">
        <v>745</v>
      </c>
      <c r="B55" s="483" t="s">
        <v>46</v>
      </c>
      <c r="C55" s="438">
        <v>38315.081854999997</v>
      </c>
      <c r="D55" s="438">
        <v>13993.675284999999</v>
      </c>
      <c r="E55" s="438">
        <v>52305.918799999999</v>
      </c>
      <c r="F55" s="492">
        <v>0.20547434375054099</v>
      </c>
      <c r="G55" s="492">
        <v>16.953709531510398</v>
      </c>
      <c r="H55" s="438">
        <v>3854.429654</v>
      </c>
      <c r="I55" s="438">
        <v>3854.429654</v>
      </c>
      <c r="J55" s="440">
        <v>7.3690124223570672E-2</v>
      </c>
      <c r="K55" s="438">
        <v>18.275493999999998</v>
      </c>
    </row>
    <row r="56" spans="1:11">
      <c r="A56" s="482" t="s">
        <v>745</v>
      </c>
      <c r="B56" s="483" t="s">
        <v>47</v>
      </c>
      <c r="C56" s="438">
        <v>45572.375799000001</v>
      </c>
      <c r="D56" s="438">
        <v>1524.741804</v>
      </c>
      <c r="E56" s="438">
        <v>47096.747252000001</v>
      </c>
      <c r="F56" s="492">
        <v>0.36507792044717502</v>
      </c>
      <c r="G56" s="492">
        <v>20.822379627154401</v>
      </c>
      <c r="H56" s="438">
        <v>6478.3428530000001</v>
      </c>
      <c r="I56" s="438">
        <v>6478.3428530000001</v>
      </c>
      <c r="J56" s="440">
        <v>0.13755393378520195</v>
      </c>
      <c r="K56" s="438">
        <v>36.038660999999998</v>
      </c>
    </row>
    <row r="57" spans="1:11">
      <c r="A57" s="482" t="s">
        <v>745</v>
      </c>
      <c r="B57" s="483" t="s">
        <v>48</v>
      </c>
      <c r="C57" s="438">
        <v>28432.935524999997</v>
      </c>
      <c r="D57" s="438">
        <v>198.75231400000001</v>
      </c>
      <c r="E57" s="438">
        <v>28631.477339000001</v>
      </c>
      <c r="F57" s="492">
        <v>0.61324356459016804</v>
      </c>
      <c r="G57" s="492">
        <v>22.315218228236599</v>
      </c>
      <c r="H57" s="438">
        <v>6083.8255920000001</v>
      </c>
      <c r="I57" s="438">
        <v>6083.8255920000001</v>
      </c>
      <c r="J57" s="440">
        <v>0.21248730968251486</v>
      </c>
      <c r="K57" s="438">
        <v>39.245841999999996</v>
      </c>
    </row>
    <row r="58" spans="1:11">
      <c r="A58" s="482" t="s">
        <v>745</v>
      </c>
      <c r="B58" s="483" t="s">
        <v>49</v>
      </c>
      <c r="C58" s="438">
        <v>23660.044511</v>
      </c>
      <c r="D58" s="438">
        <v>79.373702999999992</v>
      </c>
      <c r="E58" s="438">
        <v>23739.280874</v>
      </c>
      <c r="F58" s="492">
        <v>0.94370983345735904</v>
      </c>
      <c r="G58" s="492">
        <v>23.314886850940301</v>
      </c>
      <c r="H58" s="438">
        <v>7056.7465710000006</v>
      </c>
      <c r="I58" s="438">
        <v>7056.7465710000006</v>
      </c>
      <c r="J58" s="440">
        <v>0.2972603343991253</v>
      </c>
      <c r="K58" s="438">
        <v>52.297676000000003</v>
      </c>
    </row>
    <row r="59" spans="1:11">
      <c r="A59" s="482" t="s">
        <v>745</v>
      </c>
      <c r="B59" s="483" t="s">
        <v>50</v>
      </c>
      <c r="C59" s="438">
        <v>7641.7928929999998</v>
      </c>
      <c r="D59" s="438">
        <v>30.100073000000002</v>
      </c>
      <c r="E59" s="438">
        <v>7671.8232159999998</v>
      </c>
      <c r="F59" s="492">
        <v>1.6028680110478699</v>
      </c>
      <c r="G59" s="492">
        <v>22.944723168872802</v>
      </c>
      <c r="H59" s="438">
        <v>3145.1371600000002</v>
      </c>
      <c r="I59" s="438">
        <v>3145.1371600000002</v>
      </c>
      <c r="J59" s="440">
        <v>0.40995954565801873</v>
      </c>
      <c r="K59" s="438">
        <v>28.064212999999999</v>
      </c>
    </row>
    <row r="60" spans="1:11">
      <c r="A60" s="482" t="s">
        <v>745</v>
      </c>
      <c r="B60" s="483" t="s">
        <v>51</v>
      </c>
      <c r="C60" s="438">
        <v>1462.0957599999999</v>
      </c>
      <c r="D60" s="438">
        <v>8.1488610000000001</v>
      </c>
      <c r="E60" s="438">
        <v>1470.2446210000001</v>
      </c>
      <c r="F60" s="492">
        <v>3.4890440894126198</v>
      </c>
      <c r="G60" s="492">
        <v>22.385060927439199</v>
      </c>
      <c r="H60" s="438">
        <v>938.37901699999998</v>
      </c>
      <c r="I60" s="438">
        <v>938.37901699999998</v>
      </c>
      <c r="J60" s="440">
        <v>0.63824686286677457</v>
      </c>
      <c r="K60" s="438">
        <v>11.502542</v>
      </c>
    </row>
    <row r="61" spans="1:11">
      <c r="A61" s="482" t="s">
        <v>745</v>
      </c>
      <c r="B61" s="483" t="s">
        <v>52</v>
      </c>
      <c r="C61" s="438">
        <v>1065.209654</v>
      </c>
      <c r="D61" s="438">
        <v>0.6083630000000001</v>
      </c>
      <c r="E61" s="438">
        <v>1065.7453109999999</v>
      </c>
      <c r="F61" s="492">
        <v>7.0845837387878499</v>
      </c>
      <c r="G61" s="492">
        <v>21.7188377571009</v>
      </c>
      <c r="H61" s="438">
        <v>948.47584600000005</v>
      </c>
      <c r="I61" s="438">
        <v>948.47584600000005</v>
      </c>
      <c r="J61" s="440">
        <v>0.88996483138174465</v>
      </c>
      <c r="K61" s="438">
        <v>16.325381</v>
      </c>
    </row>
    <row r="62" spans="1:11">
      <c r="A62" s="482" t="s">
        <v>745</v>
      </c>
      <c r="B62" s="483" t="s">
        <v>742</v>
      </c>
      <c r="C62" s="438">
        <v>1403.8399569999999</v>
      </c>
      <c r="D62" s="438">
        <v>1.273401</v>
      </c>
      <c r="E62" s="438">
        <v>1404.9988579999999</v>
      </c>
      <c r="F62" s="492">
        <v>23.319323438197401</v>
      </c>
      <c r="G62" s="492">
        <v>20.347815613669301</v>
      </c>
      <c r="H62" s="438">
        <v>1635.604763</v>
      </c>
      <c r="I62" s="438">
        <v>1635.604763</v>
      </c>
      <c r="J62" s="440">
        <v>1.1641324501347032</v>
      </c>
      <c r="K62" s="438">
        <v>66.272936999999999</v>
      </c>
    </row>
    <row r="63" spans="1:11">
      <c r="A63" s="482" t="s">
        <v>745</v>
      </c>
      <c r="B63" s="483" t="s">
        <v>54</v>
      </c>
      <c r="C63" s="438">
        <v>155.471656</v>
      </c>
      <c r="D63" s="438">
        <v>1.456E-3</v>
      </c>
      <c r="E63" s="438">
        <v>155.47311199999999</v>
      </c>
      <c r="F63" s="492">
        <v>100</v>
      </c>
      <c r="G63" s="492">
        <v>18.780553514616699</v>
      </c>
      <c r="H63" s="438">
        <v>51.242625999999994</v>
      </c>
      <c r="I63" s="438">
        <v>51.242625999999994</v>
      </c>
      <c r="J63" s="440">
        <v>0.32959156307362009</v>
      </c>
      <c r="K63" s="438">
        <v>29.198708</v>
      </c>
    </row>
    <row r="64" spans="1:11">
      <c r="A64" s="493" t="s">
        <v>745</v>
      </c>
      <c r="B64" s="493" t="s">
        <v>55</v>
      </c>
      <c r="C64" s="452">
        <v>108.37468200000001</v>
      </c>
      <c r="D64" s="452">
        <v>0.753189</v>
      </c>
      <c r="E64" s="452">
        <v>109.052871</v>
      </c>
      <c r="F64" s="494">
        <v>100</v>
      </c>
      <c r="G64" s="494">
        <v>19.9147026583097</v>
      </c>
      <c r="H64" s="452">
        <v>160.28101699999999</v>
      </c>
      <c r="I64" s="452">
        <v>160.28101699999999</v>
      </c>
      <c r="J64" s="453">
        <v>1.4697551337277492</v>
      </c>
      <c r="K64" s="452">
        <v>21.717544</v>
      </c>
    </row>
    <row r="65" spans="1:11">
      <c r="A65" s="482" t="s">
        <v>745</v>
      </c>
      <c r="B65" s="495" t="s">
        <v>743</v>
      </c>
      <c r="C65" s="455">
        <v>147933.77258700001</v>
      </c>
      <c r="D65" s="455">
        <v>15847.316681</v>
      </c>
      <c r="E65" s="455">
        <v>163777.20078099996</v>
      </c>
      <c r="F65" s="778">
        <v>0.92874034638293701</v>
      </c>
      <c r="G65" s="779">
        <v>20.3183766831343</v>
      </c>
      <c r="H65" s="455">
        <v>30357.144990000001</v>
      </c>
      <c r="I65" s="455">
        <v>30357.144990000001</v>
      </c>
      <c r="J65" s="457">
        <v>0.18535635512902099</v>
      </c>
      <c r="K65" s="455">
        <v>318.95703599999996</v>
      </c>
    </row>
    <row r="66" spans="1:11">
      <c r="A66" s="489" t="s">
        <v>95</v>
      </c>
      <c r="B66" s="490" t="s">
        <v>45</v>
      </c>
      <c r="C66" s="446">
        <v>1.4564889999999999</v>
      </c>
      <c r="D66" s="446">
        <v>0</v>
      </c>
      <c r="E66" s="446">
        <v>1.4564889999999999</v>
      </c>
      <c r="F66" s="780">
        <v>6.8246731846643996E-2</v>
      </c>
      <c r="G66" s="780">
        <v>51.060021421509397</v>
      </c>
      <c r="H66" s="446">
        <v>0.146393</v>
      </c>
      <c r="I66" s="446">
        <v>0.146393</v>
      </c>
      <c r="J66" s="590">
        <v>0.1005108861103654</v>
      </c>
      <c r="K66" s="446">
        <v>5.0699999999999996E-4</v>
      </c>
    </row>
    <row r="67" spans="1:11">
      <c r="A67" s="482" t="s">
        <v>95</v>
      </c>
      <c r="B67" s="483" t="s">
        <v>46</v>
      </c>
      <c r="C67" s="438">
        <v>621.07221100000004</v>
      </c>
      <c r="D67" s="438">
        <v>437.76233100000002</v>
      </c>
      <c r="E67" s="438">
        <v>1057.5200420000001</v>
      </c>
      <c r="F67" s="448">
        <v>0.20789258349515558</v>
      </c>
      <c r="G67" s="448">
        <v>48.808293908380804</v>
      </c>
      <c r="H67" s="438">
        <v>227.18556300000003</v>
      </c>
      <c r="I67" s="438">
        <v>226.986974</v>
      </c>
      <c r="J67" s="440">
        <v>0.21482861220326641</v>
      </c>
      <c r="K67" s="438">
        <v>1.0721939999999999</v>
      </c>
    </row>
    <row r="68" spans="1:11">
      <c r="A68" s="482" t="s">
        <v>95</v>
      </c>
      <c r="B68" s="483" t="s">
        <v>47</v>
      </c>
      <c r="C68" s="438">
        <v>1393.0103999999999</v>
      </c>
      <c r="D68" s="438">
        <v>240.76069000000001</v>
      </c>
      <c r="E68" s="438">
        <v>1631.8134669999999</v>
      </c>
      <c r="F68" s="448">
        <v>0.37095528573368125</v>
      </c>
      <c r="G68" s="448">
        <v>49.971792530697307</v>
      </c>
      <c r="H68" s="438">
        <v>517.93577500000004</v>
      </c>
      <c r="I68" s="438">
        <v>517.44572700000003</v>
      </c>
      <c r="J68" s="440">
        <v>0.3173988850283217</v>
      </c>
      <c r="K68" s="438">
        <v>3.0260269999999996</v>
      </c>
    </row>
    <row r="69" spans="1:11">
      <c r="A69" s="482" t="s">
        <v>95</v>
      </c>
      <c r="B69" s="483" t="s">
        <v>48</v>
      </c>
      <c r="C69" s="438">
        <v>982.06687799999997</v>
      </c>
      <c r="D69" s="438">
        <v>50.465451999999999</v>
      </c>
      <c r="E69" s="438">
        <v>1031.54333</v>
      </c>
      <c r="F69" s="448">
        <v>0.61375679670092376</v>
      </c>
      <c r="G69" s="448">
        <v>50.310187936387997</v>
      </c>
      <c r="H69" s="438">
        <v>441.41253600000005</v>
      </c>
      <c r="I69" s="438">
        <v>441.30881499999998</v>
      </c>
      <c r="J69" s="440">
        <v>0.42791468197462929</v>
      </c>
      <c r="K69" s="438">
        <v>3.1872919999999998</v>
      </c>
    </row>
    <row r="70" spans="1:11">
      <c r="A70" s="482" t="s">
        <v>95</v>
      </c>
      <c r="B70" s="483" t="s">
        <v>49</v>
      </c>
      <c r="C70" s="438">
        <v>998.55289500000003</v>
      </c>
      <c r="D70" s="438">
        <v>20.120279</v>
      </c>
      <c r="E70" s="438">
        <v>1017.842674</v>
      </c>
      <c r="F70" s="448">
        <v>0.94439073655724382</v>
      </c>
      <c r="G70" s="448">
        <v>50.613312541764884</v>
      </c>
      <c r="H70" s="438">
        <v>539.177728</v>
      </c>
      <c r="I70" s="438">
        <v>538.92350600000009</v>
      </c>
      <c r="J70" s="440">
        <v>0.52972599967841394</v>
      </c>
      <c r="K70" s="438">
        <v>4.8649649999999998</v>
      </c>
    </row>
    <row r="71" spans="1:11">
      <c r="A71" s="482" t="s">
        <v>95</v>
      </c>
      <c r="B71" s="483" t="s">
        <v>50</v>
      </c>
      <c r="C71" s="438">
        <v>325.55854999999997</v>
      </c>
      <c r="D71" s="438">
        <v>6.7346840000000006</v>
      </c>
      <c r="E71" s="438">
        <v>332.17173400000001</v>
      </c>
      <c r="F71" s="448">
        <v>1.6466637936950153</v>
      </c>
      <c r="G71" s="448">
        <v>49.657102968090321</v>
      </c>
      <c r="H71" s="438">
        <v>211.841793</v>
      </c>
      <c r="I71" s="438">
        <v>211.63801500000002</v>
      </c>
      <c r="J71" s="440">
        <v>0.63774780126234343</v>
      </c>
      <c r="K71" s="438">
        <v>2.7178679999999997</v>
      </c>
    </row>
    <row r="72" spans="1:11">
      <c r="A72" s="482" t="s">
        <v>95</v>
      </c>
      <c r="B72" s="483" t="s">
        <v>51</v>
      </c>
      <c r="C72" s="438">
        <v>66.131185000000002</v>
      </c>
      <c r="D72" s="438">
        <v>3.5587489999999997</v>
      </c>
      <c r="E72" s="438">
        <v>69.36318399999999</v>
      </c>
      <c r="F72" s="448">
        <v>3.6185371056514795</v>
      </c>
      <c r="G72" s="448">
        <v>49.818880882261041</v>
      </c>
      <c r="H72" s="438">
        <v>52.125439</v>
      </c>
      <c r="I72" s="438">
        <v>52.117189999999994</v>
      </c>
      <c r="J72" s="440">
        <v>0.75148567286069223</v>
      </c>
      <c r="K72" s="438">
        <v>1.252918</v>
      </c>
    </row>
    <row r="73" spans="1:11">
      <c r="A73" s="482" t="s">
        <v>95</v>
      </c>
      <c r="B73" s="483" t="s">
        <v>52</v>
      </c>
      <c r="C73" s="438">
        <v>70.459097</v>
      </c>
      <c r="D73" s="438">
        <v>1.360028</v>
      </c>
      <c r="E73" s="438">
        <v>71.646625</v>
      </c>
      <c r="F73" s="448">
        <v>6.9354101073016521</v>
      </c>
      <c r="G73" s="448">
        <v>51.011198601920746</v>
      </c>
      <c r="H73" s="438">
        <v>59.717480999999999</v>
      </c>
      <c r="I73" s="438">
        <v>59.717480999999999</v>
      </c>
      <c r="J73" s="440">
        <v>0.83350026606277683</v>
      </c>
      <c r="K73" s="438">
        <v>2.5353879999999998</v>
      </c>
    </row>
    <row r="74" spans="1:11">
      <c r="A74" s="482" t="s">
        <v>95</v>
      </c>
      <c r="B74" s="483" t="s">
        <v>742</v>
      </c>
      <c r="C74" s="438">
        <v>54.391196000000001</v>
      </c>
      <c r="D74" s="438">
        <v>1.685057</v>
      </c>
      <c r="E74" s="438">
        <v>55.999253000000003</v>
      </c>
      <c r="F74" s="448">
        <v>22.920059620155126</v>
      </c>
      <c r="G74" s="448">
        <v>47.525483383906398</v>
      </c>
      <c r="H74" s="438">
        <v>62.946686999999997</v>
      </c>
      <c r="I74" s="438">
        <v>62.946686999999997</v>
      </c>
      <c r="J74" s="440">
        <v>1.1240629763400594</v>
      </c>
      <c r="K74" s="438">
        <v>6.1931099999999999</v>
      </c>
    </row>
    <row r="75" spans="1:11">
      <c r="A75" s="482" t="s">
        <v>95</v>
      </c>
      <c r="B75" s="483" t="s">
        <v>54</v>
      </c>
      <c r="C75" s="438">
        <v>10.550908</v>
      </c>
      <c r="D75" s="438">
        <v>0.16081200000000001</v>
      </c>
      <c r="E75" s="438">
        <v>10.653220000000001</v>
      </c>
      <c r="F75" s="448">
        <v>100</v>
      </c>
      <c r="G75" s="448">
        <v>51.044869805048229</v>
      </c>
      <c r="H75" s="438">
        <v>0.180562</v>
      </c>
      <c r="I75" s="438">
        <v>0.180562</v>
      </c>
      <c r="J75" s="440">
        <v>1.694905390107404E-2</v>
      </c>
      <c r="K75" s="438">
        <v>5.4376890000000007</v>
      </c>
    </row>
    <row r="76" spans="1:11">
      <c r="A76" s="493" t="s">
        <v>95</v>
      </c>
      <c r="B76" s="493" t="s">
        <v>55</v>
      </c>
      <c r="C76" s="452">
        <v>44.634506000000002</v>
      </c>
      <c r="D76" s="452">
        <v>0.116202</v>
      </c>
      <c r="E76" s="452">
        <v>44.712207999999997</v>
      </c>
      <c r="F76" s="458">
        <v>100</v>
      </c>
      <c r="G76" s="458">
        <v>78.275839051739808</v>
      </c>
      <c r="H76" s="452">
        <v>2.0361539999999998</v>
      </c>
      <c r="I76" s="452">
        <v>2.0361539999999998</v>
      </c>
      <c r="J76" s="453">
        <v>4.5539106456115967E-2</v>
      </c>
      <c r="K76" s="452">
        <v>35.002050000000004</v>
      </c>
    </row>
    <row r="77" spans="1:11">
      <c r="A77" s="482" t="s">
        <v>95</v>
      </c>
      <c r="B77" s="495" t="s">
        <v>743</v>
      </c>
      <c r="C77" s="455">
        <v>4567.8843150000002</v>
      </c>
      <c r="D77" s="455">
        <v>762.72428400000001</v>
      </c>
      <c r="E77" s="455">
        <v>5324.7222259999999</v>
      </c>
      <c r="F77" s="778">
        <v>1.974032365392635</v>
      </c>
      <c r="G77" s="779">
        <v>50.130449267585412</v>
      </c>
      <c r="H77" s="455">
        <v>2114.706111</v>
      </c>
      <c r="I77" s="455">
        <v>2113.4475040000002</v>
      </c>
      <c r="J77" s="457">
        <v>0.39714862508210019</v>
      </c>
      <c r="K77" s="455">
        <v>65.290008</v>
      </c>
    </row>
    <row r="78" spans="1:11">
      <c r="A78" s="495" t="s">
        <v>746</v>
      </c>
      <c r="B78" s="495"/>
      <c r="C78" s="455">
        <v>234890.35733899998</v>
      </c>
      <c r="D78" s="455">
        <v>37580.836878000002</v>
      </c>
      <c r="E78" s="455">
        <v>264740.06357</v>
      </c>
      <c r="F78" s="662">
        <v>2.67</v>
      </c>
      <c r="G78" s="658">
        <v>23.48</v>
      </c>
      <c r="H78" s="455">
        <v>86352.511569000009</v>
      </c>
      <c r="I78" s="455">
        <v>84748.982948000019</v>
      </c>
      <c r="J78" s="457">
        <v>0.32617848014593193</v>
      </c>
      <c r="K78" s="455">
        <v>2116.8650769999999</v>
      </c>
    </row>
    <row r="82" spans="1:11">
      <c r="A82" s="644">
        <v>2020</v>
      </c>
    </row>
    <row r="83" spans="1:11" ht="38.25">
      <c r="A83" s="645" t="s">
        <v>111</v>
      </c>
      <c r="B83" s="479" t="s">
        <v>734</v>
      </c>
      <c r="C83" s="480" t="s">
        <v>735</v>
      </c>
      <c r="D83" s="480" t="s">
        <v>736</v>
      </c>
      <c r="E83" s="481" t="s">
        <v>39</v>
      </c>
      <c r="F83" s="646" t="s">
        <v>737</v>
      </c>
      <c r="G83" s="646" t="s">
        <v>738</v>
      </c>
      <c r="H83" s="481" t="s">
        <v>739</v>
      </c>
      <c r="I83" s="481" t="s">
        <v>767</v>
      </c>
      <c r="J83" s="481" t="s">
        <v>740</v>
      </c>
      <c r="K83" s="481" t="s">
        <v>610</v>
      </c>
    </row>
    <row r="84" spans="1:11">
      <c r="A84" s="482" t="s">
        <v>741</v>
      </c>
      <c r="B84" s="483" t="s">
        <v>45</v>
      </c>
      <c r="C84" s="438">
        <v>0</v>
      </c>
      <c r="D84" s="438">
        <v>0</v>
      </c>
      <c r="E84" s="438">
        <v>0</v>
      </c>
      <c r="F84" s="647">
        <v>0</v>
      </c>
      <c r="G84" s="648"/>
      <c r="H84" s="438">
        <v>0</v>
      </c>
      <c r="I84" s="438">
        <v>0</v>
      </c>
      <c r="J84" s="484">
        <v>0</v>
      </c>
      <c r="K84" s="438">
        <v>0</v>
      </c>
    </row>
    <row r="85" spans="1:11">
      <c r="A85" s="482" t="s">
        <v>741</v>
      </c>
      <c r="B85" s="483" t="s">
        <v>46</v>
      </c>
      <c r="C85" s="438">
        <v>137.60856700000002</v>
      </c>
      <c r="D85" s="438">
        <v>41.565741000000003</v>
      </c>
      <c r="E85" s="438">
        <v>179.174308</v>
      </c>
      <c r="F85" s="647">
        <v>0.21450006102437399</v>
      </c>
      <c r="G85" s="649">
        <v>14.6907998662398</v>
      </c>
      <c r="H85" s="438">
        <v>32.918717999999998</v>
      </c>
      <c r="I85" s="438">
        <v>32.413903999999995</v>
      </c>
      <c r="J85" s="440">
        <v>0.1837245438112701</v>
      </c>
      <c r="K85" s="438">
        <v>5.6634000000000004E-2</v>
      </c>
    </row>
    <row r="86" spans="1:11">
      <c r="A86" s="482" t="s">
        <v>741</v>
      </c>
      <c r="B86" s="483" t="s">
        <v>47</v>
      </c>
      <c r="C86" s="438">
        <v>2469.3278810000002</v>
      </c>
      <c r="D86" s="438">
        <v>932.44751899999994</v>
      </c>
      <c r="E86" s="438">
        <v>3021.9869909999998</v>
      </c>
      <c r="F86" s="647">
        <v>0.36616674121867798</v>
      </c>
      <c r="G86" s="649">
        <v>24.314517693670599</v>
      </c>
      <c r="H86" s="438">
        <v>900.66670399999987</v>
      </c>
      <c r="I86" s="438">
        <v>821.29637200000002</v>
      </c>
      <c r="J86" s="440">
        <v>0.29803791567678523</v>
      </c>
      <c r="K86" s="438">
        <v>2.6638220000000001</v>
      </c>
    </row>
    <row r="87" spans="1:11">
      <c r="A87" s="482" t="s">
        <v>741</v>
      </c>
      <c r="B87" s="483" t="s">
        <v>48</v>
      </c>
      <c r="C87" s="438">
        <v>2447.4269019999997</v>
      </c>
      <c r="D87" s="438">
        <v>992.51468199999999</v>
      </c>
      <c r="E87" s="438">
        <v>2970.3399100000001</v>
      </c>
      <c r="F87" s="647">
        <v>0.63177291382789902</v>
      </c>
      <c r="G87" s="649">
        <v>23.6182476839831</v>
      </c>
      <c r="H87" s="438">
        <v>1100.4668959999999</v>
      </c>
      <c r="I87" s="438">
        <v>1032.043324</v>
      </c>
      <c r="J87" s="440">
        <v>0.37048517319352853</v>
      </c>
      <c r="K87" s="438">
        <v>4.4219359999999996</v>
      </c>
    </row>
    <row r="88" spans="1:11">
      <c r="A88" s="482" t="s">
        <v>741</v>
      </c>
      <c r="B88" s="483" t="s">
        <v>49</v>
      </c>
      <c r="C88" s="438">
        <v>4046.6956060000002</v>
      </c>
      <c r="D88" s="438">
        <v>2078.971074</v>
      </c>
      <c r="E88" s="438">
        <v>5223.5065910000003</v>
      </c>
      <c r="F88" s="647">
        <v>0.98704731542667401</v>
      </c>
      <c r="G88" s="649">
        <v>27.997529762976601</v>
      </c>
      <c r="H88" s="438">
        <v>2729.7387710000003</v>
      </c>
      <c r="I88" s="438">
        <v>2591.2848859999999</v>
      </c>
      <c r="J88" s="440">
        <v>0.52258740817964833</v>
      </c>
      <c r="K88" s="438">
        <v>14.504505000000002</v>
      </c>
    </row>
    <row r="89" spans="1:11">
      <c r="A89" s="482" t="s">
        <v>741</v>
      </c>
      <c r="B89" s="483" t="s">
        <v>50</v>
      </c>
      <c r="C89" s="438">
        <v>4658.4399599999997</v>
      </c>
      <c r="D89" s="438">
        <v>1503.7593219999999</v>
      </c>
      <c r="E89" s="438">
        <v>5607.9230750000006</v>
      </c>
      <c r="F89" s="647">
        <v>1.7699258162601399</v>
      </c>
      <c r="G89" s="649">
        <v>29.354488560824802</v>
      </c>
      <c r="H89" s="438">
        <v>3420.5733</v>
      </c>
      <c r="I89" s="438">
        <v>3229.7768960000003</v>
      </c>
      <c r="J89" s="440">
        <v>0.60995367701258985</v>
      </c>
      <c r="K89" s="438">
        <v>29.607414000000002</v>
      </c>
    </row>
    <row r="90" spans="1:11">
      <c r="A90" s="482" t="s">
        <v>741</v>
      </c>
      <c r="B90" s="483" t="s">
        <v>51</v>
      </c>
      <c r="C90" s="438">
        <v>5604.6314950000005</v>
      </c>
      <c r="D90" s="438">
        <v>1781.6719969999999</v>
      </c>
      <c r="E90" s="438">
        <v>6678.5058509999999</v>
      </c>
      <c r="F90" s="647">
        <v>3.8475386154647402</v>
      </c>
      <c r="G90" s="649">
        <v>33.766326043345899</v>
      </c>
      <c r="H90" s="438">
        <v>5608.9959910000007</v>
      </c>
      <c r="I90" s="438">
        <v>5440.8385669999998</v>
      </c>
      <c r="J90" s="440">
        <v>0.83985791375179264</v>
      </c>
      <c r="K90" s="438">
        <v>84.455117999999999</v>
      </c>
    </row>
    <row r="91" spans="1:11">
      <c r="A91" s="482" t="s">
        <v>741</v>
      </c>
      <c r="B91" s="483" t="s">
        <v>52</v>
      </c>
      <c r="C91" s="438">
        <v>681.08255599999995</v>
      </c>
      <c r="D91" s="438">
        <v>228.59872399999998</v>
      </c>
      <c r="E91" s="438">
        <v>853.84112000000005</v>
      </c>
      <c r="F91" s="647">
        <v>6.9141235549770697</v>
      </c>
      <c r="G91" s="649">
        <v>46.414918152454398</v>
      </c>
      <c r="H91" s="438">
        <v>1184.5536219999999</v>
      </c>
      <c r="I91" s="438">
        <v>1087.543048</v>
      </c>
      <c r="J91" s="440">
        <v>1.3873232317506563</v>
      </c>
      <c r="K91" s="438">
        <v>27.646024000000001</v>
      </c>
    </row>
    <row r="92" spans="1:11">
      <c r="A92" s="482" t="s">
        <v>741</v>
      </c>
      <c r="B92" s="483" t="s">
        <v>742</v>
      </c>
      <c r="C92" s="438">
        <v>404.94828999999999</v>
      </c>
      <c r="D92" s="438">
        <v>187.74599499999999</v>
      </c>
      <c r="E92" s="438">
        <v>539.11030600000004</v>
      </c>
      <c r="F92" s="647">
        <v>16.233703386111898</v>
      </c>
      <c r="G92" s="649">
        <v>49.561102250566101</v>
      </c>
      <c r="H92" s="438">
        <v>1112.2850460000002</v>
      </c>
      <c r="I92" s="438">
        <v>961.58530599999995</v>
      </c>
      <c r="J92" s="440">
        <v>2.0631863899110847</v>
      </c>
      <c r="K92" s="438">
        <v>44.630442000000002</v>
      </c>
    </row>
    <row r="93" spans="1:11">
      <c r="A93" s="482" t="s">
        <v>741</v>
      </c>
      <c r="B93" s="483" t="s">
        <v>54</v>
      </c>
      <c r="C93" s="438">
        <v>27.384229999999999</v>
      </c>
      <c r="D93" s="438">
        <v>11.810506</v>
      </c>
      <c r="E93" s="438">
        <v>35.348469999999999</v>
      </c>
      <c r="F93" s="647">
        <v>100</v>
      </c>
      <c r="G93" s="649">
        <v>43.444788416584899</v>
      </c>
      <c r="H93" s="438">
        <v>20.398675000000001</v>
      </c>
      <c r="I93" s="438">
        <v>20.398675000000001</v>
      </c>
      <c r="J93" s="440">
        <v>0.57707377433874785</v>
      </c>
      <c r="K93" s="438">
        <v>15.35707</v>
      </c>
    </row>
    <row r="94" spans="1:11">
      <c r="A94" s="482" t="s">
        <v>741</v>
      </c>
      <c r="B94" s="482" t="s">
        <v>55</v>
      </c>
      <c r="C94" s="441">
        <v>1794.5723410000001</v>
      </c>
      <c r="D94" s="441">
        <v>1059.2584790000001</v>
      </c>
      <c r="E94" s="441">
        <v>2754.4286660000002</v>
      </c>
      <c r="F94" s="650">
        <v>100</v>
      </c>
      <c r="G94" s="486">
        <v>0</v>
      </c>
      <c r="H94" s="441">
        <v>1718.988376</v>
      </c>
      <c r="I94" s="441">
        <v>1718.988376</v>
      </c>
      <c r="J94" s="443">
        <v>0.62408164612094541</v>
      </c>
      <c r="K94" s="441">
        <v>687.18255199999999</v>
      </c>
    </row>
    <row r="95" spans="1:11" s="445" customFormat="1">
      <c r="A95" s="487" t="s">
        <v>741</v>
      </c>
      <c r="B95" s="487" t="s">
        <v>743</v>
      </c>
      <c r="C95" s="488">
        <v>22272.117828000002</v>
      </c>
      <c r="D95" s="488">
        <v>8818.3440390000014</v>
      </c>
      <c r="E95" s="488">
        <v>27864.165288000004</v>
      </c>
      <c r="F95" s="651">
        <v>12.11</v>
      </c>
      <c r="G95" s="651">
        <v>26.93</v>
      </c>
      <c r="H95" s="488">
        <v>17829.586099</v>
      </c>
      <c r="I95" s="488">
        <v>16936.169353999998</v>
      </c>
      <c r="J95" s="444">
        <v>0.63987511970001487</v>
      </c>
      <c r="K95" s="488">
        <v>910.52551700000004</v>
      </c>
    </row>
    <row r="96" spans="1:11">
      <c r="A96" s="489" t="s">
        <v>80</v>
      </c>
      <c r="B96" s="490" t="s">
        <v>45</v>
      </c>
      <c r="C96" s="446">
        <v>93.593812999999997</v>
      </c>
      <c r="D96" s="446">
        <v>82.290820000000011</v>
      </c>
      <c r="E96" s="446">
        <v>115.939223</v>
      </c>
      <c r="F96" s="652">
        <v>9.5748442267894099E-2</v>
      </c>
      <c r="G96" s="652">
        <v>18.721289860636698</v>
      </c>
      <c r="H96" s="446">
        <v>12.818665000000001</v>
      </c>
      <c r="I96" s="446">
        <v>12.625261</v>
      </c>
      <c r="J96" s="440">
        <v>0.11056366144527294</v>
      </c>
      <c r="K96" s="446">
        <v>2.0669E-2</v>
      </c>
    </row>
    <row r="97" spans="1:11">
      <c r="A97" s="482" t="s">
        <v>80</v>
      </c>
      <c r="B97" s="483" t="s">
        <v>46</v>
      </c>
      <c r="C97" s="438">
        <v>848.73742799999991</v>
      </c>
      <c r="D97" s="438">
        <v>684.20517900000004</v>
      </c>
      <c r="E97" s="438">
        <v>1150.503901</v>
      </c>
      <c r="F97" s="653">
        <v>0.14892474493226401</v>
      </c>
      <c r="G97" s="653">
        <v>26.986315711762199</v>
      </c>
      <c r="H97" s="438">
        <v>268.22249800000003</v>
      </c>
      <c r="I97" s="438">
        <v>265.96432400000003</v>
      </c>
      <c r="J97" s="440">
        <v>0.23313480099186557</v>
      </c>
      <c r="K97" s="438">
        <v>0.456677</v>
      </c>
    </row>
    <row r="98" spans="1:11">
      <c r="A98" s="482" t="s">
        <v>80</v>
      </c>
      <c r="B98" s="483" t="s">
        <v>47</v>
      </c>
      <c r="C98" s="438">
        <v>5715.8784539999997</v>
      </c>
      <c r="D98" s="438">
        <v>245.26604800000001</v>
      </c>
      <c r="E98" s="438">
        <v>5826.9825990000008</v>
      </c>
      <c r="F98" s="653">
        <v>0.37821436095900002</v>
      </c>
      <c r="G98" s="653">
        <v>25.164139348067401</v>
      </c>
      <c r="H98" s="438">
        <v>1872.1115649999999</v>
      </c>
      <c r="I98" s="438">
        <v>1770.132854</v>
      </c>
      <c r="J98" s="440">
        <v>0.32128319129034005</v>
      </c>
      <c r="K98" s="438">
        <v>5.5428990000000002</v>
      </c>
    </row>
    <row r="99" spans="1:11">
      <c r="A99" s="482" t="s">
        <v>80</v>
      </c>
      <c r="B99" s="483" t="s">
        <v>48</v>
      </c>
      <c r="C99" s="438">
        <v>4743.7144309999994</v>
      </c>
      <c r="D99" s="438">
        <v>321.27242200000001</v>
      </c>
      <c r="E99" s="438">
        <v>4936.9121150000001</v>
      </c>
      <c r="F99" s="653">
        <v>0.60995584483885401</v>
      </c>
      <c r="G99" s="653">
        <v>24.4484057419766</v>
      </c>
      <c r="H99" s="438">
        <v>1924.6320049999999</v>
      </c>
      <c r="I99" s="438">
        <v>1866.528626</v>
      </c>
      <c r="J99" s="440">
        <v>0.38984530414311414</v>
      </c>
      <c r="K99" s="438">
        <v>7.3856060000000001</v>
      </c>
    </row>
    <row r="100" spans="1:11">
      <c r="A100" s="482" t="s">
        <v>80</v>
      </c>
      <c r="B100" s="483" t="s">
        <v>49</v>
      </c>
      <c r="C100" s="438">
        <v>7623.9064840000001</v>
      </c>
      <c r="D100" s="438">
        <v>815.1801210000001</v>
      </c>
      <c r="E100" s="438">
        <v>8162.7089550000001</v>
      </c>
      <c r="F100" s="653">
        <v>0.98410702185816201</v>
      </c>
      <c r="G100" s="653">
        <v>28.174584058779502</v>
      </c>
      <c r="H100" s="438">
        <v>4147.0799120000001</v>
      </c>
      <c r="I100" s="438">
        <v>4030.5876309999999</v>
      </c>
      <c r="J100" s="440">
        <v>0.50805191448847875</v>
      </c>
      <c r="K100" s="438">
        <v>22.424955000000001</v>
      </c>
    </row>
    <row r="101" spans="1:11">
      <c r="A101" s="482" t="s">
        <v>80</v>
      </c>
      <c r="B101" s="483" t="s">
        <v>50</v>
      </c>
      <c r="C101" s="438">
        <v>12766.022841</v>
      </c>
      <c r="D101" s="438">
        <v>894.38060699999994</v>
      </c>
      <c r="E101" s="438">
        <v>13402.478394</v>
      </c>
      <c r="F101" s="653">
        <v>1.7184039192564899</v>
      </c>
      <c r="G101" s="653">
        <v>25.7123381638335</v>
      </c>
      <c r="H101" s="438">
        <v>7483.2200329999996</v>
      </c>
      <c r="I101" s="438">
        <v>7290.8702270000003</v>
      </c>
      <c r="J101" s="440">
        <v>0.55834598743692632</v>
      </c>
      <c r="K101" s="438">
        <v>58.931983000000002</v>
      </c>
    </row>
    <row r="102" spans="1:11">
      <c r="A102" s="482" t="s">
        <v>80</v>
      </c>
      <c r="B102" s="483" t="s">
        <v>51</v>
      </c>
      <c r="C102" s="438">
        <v>6575.0452759999998</v>
      </c>
      <c r="D102" s="438">
        <v>1263.112392</v>
      </c>
      <c r="E102" s="438">
        <v>7506.5921789999993</v>
      </c>
      <c r="F102" s="653">
        <v>3.4845711977235099</v>
      </c>
      <c r="G102" s="653">
        <v>28.251605008366301</v>
      </c>
      <c r="H102" s="438">
        <v>5221.3324859999993</v>
      </c>
      <c r="I102" s="438">
        <v>5038.3557149999997</v>
      </c>
      <c r="J102" s="440">
        <v>0.69556629179974527</v>
      </c>
      <c r="K102" s="438">
        <v>74.954544999999996</v>
      </c>
    </row>
    <row r="103" spans="1:11">
      <c r="A103" s="482" t="s">
        <v>80</v>
      </c>
      <c r="B103" s="483" t="s">
        <v>52</v>
      </c>
      <c r="C103" s="438">
        <v>2581.2825940000002</v>
      </c>
      <c r="D103" s="438">
        <v>189.579712</v>
      </c>
      <c r="E103" s="438">
        <v>2744.8550189999996</v>
      </c>
      <c r="F103" s="653">
        <v>6.5421328178353599</v>
      </c>
      <c r="G103" s="653">
        <v>27.996682581798702</v>
      </c>
      <c r="H103" s="438">
        <v>2258.7734559999999</v>
      </c>
      <c r="I103" s="438">
        <v>2175.4575240000004</v>
      </c>
      <c r="J103" s="440">
        <v>0.82291175321271126</v>
      </c>
      <c r="K103" s="438">
        <v>50.379975999999999</v>
      </c>
    </row>
    <row r="104" spans="1:11">
      <c r="A104" s="482" t="s">
        <v>80</v>
      </c>
      <c r="B104" s="483" t="s">
        <v>742</v>
      </c>
      <c r="C104" s="438">
        <v>413.62197600000002</v>
      </c>
      <c r="D104" s="438">
        <v>34.637343999999999</v>
      </c>
      <c r="E104" s="438">
        <v>440.88968299999999</v>
      </c>
      <c r="F104" s="653">
        <v>15.674417584409699</v>
      </c>
      <c r="G104" s="653">
        <v>32.911891249675698</v>
      </c>
      <c r="H104" s="438">
        <v>584.58292599999993</v>
      </c>
      <c r="I104" s="438">
        <v>504.10651799999999</v>
      </c>
      <c r="J104" s="440">
        <v>1.3259165467929535</v>
      </c>
      <c r="K104" s="438">
        <v>22.519406999999998</v>
      </c>
    </row>
    <row r="105" spans="1:11">
      <c r="A105" s="482" t="s">
        <v>80</v>
      </c>
      <c r="B105" s="483" t="s">
        <v>54</v>
      </c>
      <c r="C105" s="438">
        <v>11.922743000000001</v>
      </c>
      <c r="D105" s="438">
        <v>0.17799999999999999</v>
      </c>
      <c r="E105" s="438">
        <v>12.011743000000001</v>
      </c>
      <c r="F105" s="653">
        <v>100</v>
      </c>
      <c r="G105" s="653">
        <v>35.149619834523598</v>
      </c>
      <c r="H105" s="438">
        <v>2.2098879999999999</v>
      </c>
      <c r="I105" s="438">
        <v>2.2098879999999999</v>
      </c>
      <c r="J105" s="440">
        <v>0.18397729621754311</v>
      </c>
      <c r="K105" s="438">
        <v>4.2220829999999996</v>
      </c>
    </row>
    <row r="106" spans="1:11">
      <c r="A106" s="482" t="s">
        <v>80</v>
      </c>
      <c r="B106" s="482" t="s">
        <v>55</v>
      </c>
      <c r="C106" s="441">
        <v>219.40651300000002</v>
      </c>
      <c r="D106" s="441">
        <v>5.9091339999999999</v>
      </c>
      <c r="E106" s="441">
        <v>223.61502200000001</v>
      </c>
      <c r="F106" s="654">
        <v>100</v>
      </c>
      <c r="G106" s="654">
        <v>10.7461389601992</v>
      </c>
      <c r="H106" s="441">
        <v>173.148529</v>
      </c>
      <c r="I106" s="441">
        <v>173.148529</v>
      </c>
      <c r="J106" s="443">
        <v>0.77431528280778927</v>
      </c>
      <c r="K106" s="441">
        <v>70.835281000000009</v>
      </c>
    </row>
    <row r="107" spans="1:11" s="445" customFormat="1">
      <c r="A107" s="487" t="s">
        <v>80</v>
      </c>
      <c r="B107" s="487" t="s">
        <v>743</v>
      </c>
      <c r="C107" s="488">
        <v>41593.132553000003</v>
      </c>
      <c r="D107" s="488">
        <v>4536.0117790000004</v>
      </c>
      <c r="E107" s="488">
        <v>44523.488832999996</v>
      </c>
      <c r="F107" s="651">
        <v>2.38</v>
      </c>
      <c r="G107" s="651">
        <v>26.69</v>
      </c>
      <c r="H107" s="488">
        <v>23948.131962999996</v>
      </c>
      <c r="I107" s="488">
        <v>23129.987096999997</v>
      </c>
      <c r="J107" s="450">
        <v>0.53787635674341128</v>
      </c>
      <c r="K107" s="488">
        <v>317.674081</v>
      </c>
    </row>
    <row r="108" spans="1:11">
      <c r="A108" s="489" t="s">
        <v>744</v>
      </c>
      <c r="B108" s="490" t="s">
        <v>45</v>
      </c>
      <c r="C108" s="451">
        <v>0</v>
      </c>
      <c r="D108" s="451">
        <v>0</v>
      </c>
      <c r="E108" s="451">
        <v>0</v>
      </c>
      <c r="F108" s="655"/>
      <c r="G108" s="655"/>
      <c r="H108" s="451">
        <v>0</v>
      </c>
      <c r="I108" s="451">
        <v>0</v>
      </c>
      <c r="J108" s="491"/>
      <c r="K108" s="451">
        <v>0</v>
      </c>
    </row>
    <row r="109" spans="1:11">
      <c r="A109" s="482" t="s">
        <v>744</v>
      </c>
      <c r="B109" s="483" t="s">
        <v>46</v>
      </c>
      <c r="C109" s="451">
        <v>86.425226999999992</v>
      </c>
      <c r="D109" s="451">
        <v>0</v>
      </c>
      <c r="E109" s="451">
        <v>86.425226999999992</v>
      </c>
      <c r="F109" s="656">
        <v>0.15000018455259601</v>
      </c>
      <c r="G109" s="656">
        <v>18.6516802553495</v>
      </c>
      <c r="H109" s="451">
        <v>11.650684999999999</v>
      </c>
      <c r="I109" s="451">
        <v>11.650684999999999</v>
      </c>
      <c r="J109" s="440">
        <v>0.13480653050526556</v>
      </c>
      <c r="K109" s="451">
        <v>2.418E-2</v>
      </c>
    </row>
    <row r="110" spans="1:11">
      <c r="A110" s="482" t="s">
        <v>744</v>
      </c>
      <c r="B110" s="483" t="s">
        <v>47</v>
      </c>
      <c r="C110" s="451">
        <v>1251.4701699999998</v>
      </c>
      <c r="D110" s="451">
        <v>144.65085999999999</v>
      </c>
      <c r="E110" s="451">
        <v>1300.4003419999999</v>
      </c>
      <c r="F110" s="656">
        <v>0.368651779391796</v>
      </c>
      <c r="G110" s="656">
        <v>16.377893262657999</v>
      </c>
      <c r="H110" s="451">
        <v>301.76334300000002</v>
      </c>
      <c r="I110" s="451">
        <v>301.76334300000002</v>
      </c>
      <c r="J110" s="440">
        <v>0.2320541861253986</v>
      </c>
      <c r="K110" s="451">
        <v>0.76663300000000001</v>
      </c>
    </row>
    <row r="111" spans="1:11">
      <c r="A111" s="482" t="s">
        <v>744</v>
      </c>
      <c r="B111" s="483" t="s">
        <v>48</v>
      </c>
      <c r="C111" s="451">
        <v>1049.6767</v>
      </c>
      <c r="D111" s="451">
        <v>203.61623499999999</v>
      </c>
      <c r="E111" s="451">
        <v>1169.9848179999999</v>
      </c>
      <c r="F111" s="656">
        <v>0.63256666976682097</v>
      </c>
      <c r="G111" s="656">
        <v>35.367128157042501</v>
      </c>
      <c r="H111" s="451">
        <v>742.68764800000008</v>
      </c>
      <c r="I111" s="451">
        <v>742.68764800000008</v>
      </c>
      <c r="J111" s="440">
        <v>0.63478400452201433</v>
      </c>
      <c r="K111" s="451">
        <v>2.7148279999999998</v>
      </c>
    </row>
    <row r="112" spans="1:11">
      <c r="A112" s="482" t="s">
        <v>744</v>
      </c>
      <c r="B112" s="483" t="s">
        <v>49</v>
      </c>
      <c r="C112" s="451">
        <v>484.34341600000005</v>
      </c>
      <c r="D112" s="451">
        <v>1167.4366559999999</v>
      </c>
      <c r="E112" s="451">
        <v>1069.3073119999999</v>
      </c>
      <c r="F112" s="656">
        <v>0.93317981538313799</v>
      </c>
      <c r="G112" s="656">
        <v>23.6921985996856</v>
      </c>
      <c r="H112" s="451">
        <v>513.55559700000003</v>
      </c>
      <c r="I112" s="451">
        <v>513.55559700000003</v>
      </c>
      <c r="J112" s="440">
        <v>0.4802694148228176</v>
      </c>
      <c r="K112" s="451">
        <v>2.2575159999999999</v>
      </c>
    </row>
    <row r="113" spans="1:11">
      <c r="A113" s="482" t="s">
        <v>744</v>
      </c>
      <c r="B113" s="483" t="s">
        <v>50</v>
      </c>
      <c r="C113" s="451">
        <v>2705.981252</v>
      </c>
      <c r="D113" s="451">
        <v>1022.378811</v>
      </c>
      <c r="E113" s="451">
        <v>3287.037961</v>
      </c>
      <c r="F113" s="656">
        <v>1.73154778482341</v>
      </c>
      <c r="G113" s="656">
        <v>24.202564054294498</v>
      </c>
      <c r="H113" s="451">
        <v>1942.0984189999999</v>
      </c>
      <c r="I113" s="451">
        <v>1942.0984189999999</v>
      </c>
      <c r="J113" s="440">
        <v>0.59083540927807376</v>
      </c>
      <c r="K113" s="451">
        <v>13.71022</v>
      </c>
    </row>
    <row r="114" spans="1:11">
      <c r="A114" s="482" t="s">
        <v>744</v>
      </c>
      <c r="B114" s="483" t="s">
        <v>51</v>
      </c>
      <c r="C114" s="451">
        <v>576.79306000000008</v>
      </c>
      <c r="D114" s="451">
        <v>724.46816000000001</v>
      </c>
      <c r="E114" s="451">
        <v>950.98304599999994</v>
      </c>
      <c r="F114" s="656">
        <v>3.5489201560382</v>
      </c>
      <c r="G114" s="656">
        <v>40.375833156546101</v>
      </c>
      <c r="H114" s="451">
        <v>1205.763557</v>
      </c>
      <c r="I114" s="451">
        <v>1205.763557</v>
      </c>
      <c r="J114" s="440">
        <v>1.2679127793830303</v>
      </c>
      <c r="K114" s="451">
        <v>14.081942</v>
      </c>
    </row>
    <row r="115" spans="1:11">
      <c r="A115" s="482" t="s">
        <v>744</v>
      </c>
      <c r="B115" s="483" t="s">
        <v>52</v>
      </c>
      <c r="C115" s="451">
        <v>148.876634</v>
      </c>
      <c r="D115" s="451">
        <v>497.85980699999999</v>
      </c>
      <c r="E115" s="451">
        <v>445.07529499999998</v>
      </c>
      <c r="F115" s="656">
        <v>8.4163963762580902</v>
      </c>
      <c r="G115" s="656">
        <v>30.029713287051798</v>
      </c>
      <c r="H115" s="451">
        <v>527.13669100000004</v>
      </c>
      <c r="I115" s="451">
        <v>527.13669100000004</v>
      </c>
      <c r="J115" s="440">
        <v>1.1843764345536187</v>
      </c>
      <c r="K115" s="451">
        <v>10.980727</v>
      </c>
    </row>
    <row r="116" spans="1:11">
      <c r="A116" s="482" t="s">
        <v>744</v>
      </c>
      <c r="B116" s="483" t="s">
        <v>742</v>
      </c>
      <c r="C116" s="451">
        <v>0</v>
      </c>
      <c r="D116" s="451">
        <v>0</v>
      </c>
      <c r="E116" s="451">
        <v>0</v>
      </c>
      <c r="F116" s="656">
        <v>0</v>
      </c>
      <c r="G116" s="656">
        <v>0</v>
      </c>
      <c r="H116" s="451">
        <v>0</v>
      </c>
      <c r="I116" s="451">
        <v>0</v>
      </c>
      <c r="J116" s="440">
        <v>0</v>
      </c>
      <c r="K116" s="451">
        <v>0</v>
      </c>
    </row>
    <row r="117" spans="1:11">
      <c r="A117" s="482" t="s">
        <v>744</v>
      </c>
      <c r="B117" s="483" t="s">
        <v>54</v>
      </c>
      <c r="C117" s="451">
        <v>3.6699999999999998E-4</v>
      </c>
      <c r="D117" s="451">
        <v>0</v>
      </c>
      <c r="E117" s="451">
        <v>3.6699999999999998E-4</v>
      </c>
      <c r="F117" s="656">
        <v>100</v>
      </c>
      <c r="G117" s="656">
        <v>1.3623978201634901</v>
      </c>
      <c r="H117" s="451">
        <v>0</v>
      </c>
      <c r="I117" s="451">
        <v>0</v>
      </c>
      <c r="J117" s="451">
        <v>0</v>
      </c>
      <c r="K117" s="451">
        <v>5.0000000000000004E-6</v>
      </c>
    </row>
    <row r="118" spans="1:11">
      <c r="A118" s="493" t="s">
        <v>744</v>
      </c>
      <c r="B118" s="493" t="s">
        <v>55</v>
      </c>
      <c r="C118" s="451">
        <v>1163.478296</v>
      </c>
      <c r="D118" s="451">
        <v>265.42017900000002</v>
      </c>
      <c r="E118" s="451">
        <v>1363.9431129999998</v>
      </c>
      <c r="F118" s="657">
        <v>100</v>
      </c>
      <c r="G118" s="657">
        <v>0</v>
      </c>
      <c r="H118" s="451">
        <v>1283.8953430000001</v>
      </c>
      <c r="I118" s="451">
        <v>1283.8953430000001</v>
      </c>
      <c r="J118" s="451">
        <v>0</v>
      </c>
      <c r="K118" s="451">
        <v>781.000001</v>
      </c>
    </row>
    <row r="119" spans="1:11" s="445" customFormat="1">
      <c r="A119" s="495" t="s">
        <v>744</v>
      </c>
      <c r="B119" s="495" t="s">
        <v>743</v>
      </c>
      <c r="C119" s="496">
        <v>7467.0451220000004</v>
      </c>
      <c r="D119" s="496">
        <v>4025.830708</v>
      </c>
      <c r="E119" s="496">
        <v>9673.1574809999984</v>
      </c>
      <c r="F119" s="658">
        <v>16.14</v>
      </c>
      <c r="G119" s="658">
        <v>22.9</v>
      </c>
      <c r="H119" s="496">
        <v>6528.5512829999998</v>
      </c>
      <c r="I119" s="496">
        <v>6528.5512829999998</v>
      </c>
      <c r="J119" s="454">
        <v>0.67491419382175577</v>
      </c>
      <c r="K119" s="496">
        <v>825.53605200000004</v>
      </c>
    </row>
    <row r="120" spans="1:11">
      <c r="A120" s="489" t="s">
        <v>41</v>
      </c>
      <c r="B120" s="490" t="s">
        <v>45</v>
      </c>
      <c r="C120" s="446">
        <v>3.9318560000000002</v>
      </c>
      <c r="D120" s="446">
        <v>0</v>
      </c>
      <c r="E120" s="446">
        <v>3.9318560000000002</v>
      </c>
      <c r="F120" s="659">
        <v>8.9779483277108801E-2</v>
      </c>
      <c r="G120" s="659">
        <v>21.4243858371212</v>
      </c>
      <c r="H120" s="446">
        <v>0.19079499999999999</v>
      </c>
      <c r="I120" s="446">
        <v>0.19079499999999999</v>
      </c>
      <c r="J120" s="590">
        <v>4.8525429212056589E-2</v>
      </c>
      <c r="K120" s="446">
        <v>7.3399999999999995E-4</v>
      </c>
    </row>
    <row r="121" spans="1:11">
      <c r="A121" s="482" t="s">
        <v>41</v>
      </c>
      <c r="B121" s="483" t="s">
        <v>46</v>
      </c>
      <c r="C121" s="438">
        <v>1339.2932039999998</v>
      </c>
      <c r="D121" s="438">
        <v>629.50635199999999</v>
      </c>
      <c r="E121" s="438">
        <v>1967.2560560000002</v>
      </c>
      <c r="F121" s="647">
        <v>0.206151862520941</v>
      </c>
      <c r="G121" s="647">
        <v>15.5880981565523</v>
      </c>
      <c r="H121" s="438">
        <v>133.74893900000001</v>
      </c>
      <c r="I121" s="438">
        <v>132.03214499999999</v>
      </c>
      <c r="J121" s="440">
        <v>6.7987559927481039E-2</v>
      </c>
      <c r="K121" s="438">
        <v>0.63473599999999997</v>
      </c>
    </row>
    <row r="122" spans="1:11">
      <c r="A122" s="482" t="s">
        <v>41</v>
      </c>
      <c r="B122" s="483" t="s">
        <v>47</v>
      </c>
      <c r="C122" s="438">
        <v>1718.4780069999999</v>
      </c>
      <c r="D122" s="438">
        <v>153.62098399999999</v>
      </c>
      <c r="E122" s="438">
        <v>1871.8199909999998</v>
      </c>
      <c r="F122" s="647">
        <v>0.35676448761680102</v>
      </c>
      <c r="G122" s="647">
        <v>19.374088413611801</v>
      </c>
      <c r="H122" s="438">
        <v>235.12988899999999</v>
      </c>
      <c r="I122" s="438">
        <v>232.182265</v>
      </c>
      <c r="J122" s="440">
        <v>0.12561565221577975</v>
      </c>
      <c r="K122" s="438">
        <v>1.2985960000000001</v>
      </c>
    </row>
    <row r="123" spans="1:11">
      <c r="A123" s="482" t="s">
        <v>41</v>
      </c>
      <c r="B123" s="483" t="s">
        <v>48</v>
      </c>
      <c r="C123" s="438">
        <v>887.34520299999997</v>
      </c>
      <c r="D123" s="438">
        <v>18.132342000000001</v>
      </c>
      <c r="E123" s="438">
        <v>905.43554500000005</v>
      </c>
      <c r="F123" s="647">
        <v>0.60701471577416399</v>
      </c>
      <c r="G123" s="647">
        <v>20.6928923913629</v>
      </c>
      <c r="H123" s="438">
        <v>176.44988800000002</v>
      </c>
      <c r="I123" s="438">
        <v>173.780823</v>
      </c>
      <c r="J123" s="440">
        <v>0.19487846371217954</v>
      </c>
      <c r="K123" s="438">
        <v>1.1326559999999999</v>
      </c>
    </row>
    <row r="124" spans="1:11">
      <c r="A124" s="482" t="s">
        <v>41</v>
      </c>
      <c r="B124" s="483" t="s">
        <v>49</v>
      </c>
      <c r="C124" s="438">
        <v>758.67069499999991</v>
      </c>
      <c r="D124" s="438">
        <v>7.8246799999999999</v>
      </c>
      <c r="E124" s="438">
        <v>766.195875</v>
      </c>
      <c r="F124" s="647">
        <v>0.95642918985957703</v>
      </c>
      <c r="G124" s="647">
        <v>20.583882548310498</v>
      </c>
      <c r="H124" s="438">
        <v>203.580894</v>
      </c>
      <c r="I124" s="438">
        <v>201.31942100000001</v>
      </c>
      <c r="J124" s="440">
        <v>0.26570345866192507</v>
      </c>
      <c r="K124" s="438">
        <v>1.516049</v>
      </c>
    </row>
    <row r="125" spans="1:11">
      <c r="A125" s="482" t="s">
        <v>41</v>
      </c>
      <c r="B125" s="483" t="s">
        <v>50</v>
      </c>
      <c r="C125" s="438">
        <v>308.68246099999999</v>
      </c>
      <c r="D125" s="438">
        <v>7.950215</v>
      </c>
      <c r="E125" s="438">
        <v>316.632676</v>
      </c>
      <c r="F125" s="647">
        <v>1.6491927068196801</v>
      </c>
      <c r="G125" s="647">
        <v>21.121944470443701</v>
      </c>
      <c r="H125" s="438">
        <v>121.66377800000001</v>
      </c>
      <c r="I125" s="438">
        <v>119.51169</v>
      </c>
      <c r="J125" s="440">
        <v>0.38424264841194095</v>
      </c>
      <c r="K125" s="438">
        <v>1.095623</v>
      </c>
    </row>
    <row r="126" spans="1:11">
      <c r="A126" s="482" t="s">
        <v>41</v>
      </c>
      <c r="B126" s="483" t="s">
        <v>51</v>
      </c>
      <c r="C126" s="438">
        <v>181.99436499999999</v>
      </c>
      <c r="D126" s="438">
        <v>0.94679899999999995</v>
      </c>
      <c r="E126" s="438">
        <v>182.866164</v>
      </c>
      <c r="F126" s="647">
        <v>3.5054615133721501</v>
      </c>
      <c r="G126" s="647">
        <v>20.9170155721099</v>
      </c>
      <c r="H126" s="438">
        <v>110.127914</v>
      </c>
      <c r="I126" s="438">
        <v>108.23454799999999</v>
      </c>
      <c r="J126" s="440">
        <v>0.60223231893244078</v>
      </c>
      <c r="K126" s="438">
        <v>1.3523579999999999</v>
      </c>
    </row>
    <row r="127" spans="1:11">
      <c r="A127" s="482" t="s">
        <v>41</v>
      </c>
      <c r="B127" s="483" t="s">
        <v>52</v>
      </c>
      <c r="C127" s="438">
        <v>129.145805</v>
      </c>
      <c r="D127" s="438">
        <v>1.3323510000000001</v>
      </c>
      <c r="E127" s="438">
        <v>130.47815600000001</v>
      </c>
      <c r="F127" s="647">
        <v>6.7449205827219103</v>
      </c>
      <c r="G127" s="647">
        <v>22.594605797463899</v>
      </c>
      <c r="H127" s="438">
        <v>118.777789</v>
      </c>
      <c r="I127" s="438">
        <v>117.343822</v>
      </c>
      <c r="J127" s="440">
        <v>0.91032700523450072</v>
      </c>
      <c r="K127" s="438">
        <v>1.9835849999999999</v>
      </c>
    </row>
    <row r="128" spans="1:11">
      <c r="A128" s="482" t="s">
        <v>41</v>
      </c>
      <c r="B128" s="483" t="s">
        <v>742</v>
      </c>
      <c r="C128" s="438">
        <v>204.183009</v>
      </c>
      <c r="D128" s="438">
        <v>0.43241399999999997</v>
      </c>
      <c r="E128" s="438">
        <v>204.577923</v>
      </c>
      <c r="F128" s="647">
        <v>23.833400635316799</v>
      </c>
      <c r="G128" s="647">
        <v>17.9401220140455</v>
      </c>
      <c r="H128" s="438">
        <v>211.64494200000001</v>
      </c>
      <c r="I128" s="438">
        <v>207.85755300000002</v>
      </c>
      <c r="J128" s="440">
        <v>1.0345443872748674</v>
      </c>
      <c r="K128" s="438">
        <v>8.7157830000000001</v>
      </c>
    </row>
    <row r="129" spans="1:11">
      <c r="A129" s="482" t="s">
        <v>41</v>
      </c>
      <c r="B129" s="483" t="s">
        <v>54</v>
      </c>
      <c r="C129" s="438">
        <v>15.862498</v>
      </c>
      <c r="D129" s="438">
        <v>0</v>
      </c>
      <c r="E129" s="438">
        <v>15.862498</v>
      </c>
      <c r="F129" s="647">
        <v>100</v>
      </c>
      <c r="G129" s="647">
        <v>14.267191712175499</v>
      </c>
      <c r="H129" s="438">
        <v>2.4057930000000001</v>
      </c>
      <c r="I129" s="438">
        <v>2.4057930000000001</v>
      </c>
      <c r="J129" s="440">
        <v>0.15166545647476207</v>
      </c>
      <c r="K129" s="438">
        <v>2.2631329999999998</v>
      </c>
    </row>
    <row r="130" spans="1:11">
      <c r="A130" s="493" t="s">
        <v>41</v>
      </c>
      <c r="B130" s="493" t="s">
        <v>55</v>
      </c>
      <c r="C130" s="452">
        <v>19.908006</v>
      </c>
      <c r="D130" s="452">
        <v>0</v>
      </c>
      <c r="E130" s="452">
        <v>19.908347000000003</v>
      </c>
      <c r="F130" s="660">
        <v>100</v>
      </c>
      <c r="G130" s="660">
        <v>22.0284235552053</v>
      </c>
      <c r="H130" s="452">
        <v>15.799154</v>
      </c>
      <c r="I130" s="452">
        <v>15.799154</v>
      </c>
      <c r="J130" s="453">
        <v>0.79359446567813985</v>
      </c>
      <c r="K130" s="452">
        <v>4.385491</v>
      </c>
    </row>
    <row r="131" spans="1:11" s="445" customFormat="1">
      <c r="A131" s="495" t="s">
        <v>41</v>
      </c>
      <c r="B131" s="495" t="s">
        <v>743</v>
      </c>
      <c r="C131" s="455">
        <v>5567.4951090000004</v>
      </c>
      <c r="D131" s="455">
        <v>819.74613699999998</v>
      </c>
      <c r="E131" s="455">
        <v>6384.9650870000005</v>
      </c>
      <c r="F131" s="658">
        <v>2.04</v>
      </c>
      <c r="G131" s="658">
        <v>20.05</v>
      </c>
      <c r="H131" s="455">
        <v>1329.5197750000004</v>
      </c>
      <c r="I131" s="455">
        <v>1310.658009</v>
      </c>
      <c r="J131" s="454">
        <v>0.20822663192112773</v>
      </c>
      <c r="K131" s="455">
        <v>24.378743999999998</v>
      </c>
    </row>
    <row r="132" spans="1:11">
      <c r="A132" s="489" t="s">
        <v>745</v>
      </c>
      <c r="B132" s="490" t="s">
        <v>45</v>
      </c>
      <c r="C132" s="446">
        <v>66.297348</v>
      </c>
      <c r="D132" s="446">
        <v>3.9616289999999998</v>
      </c>
      <c r="E132" s="446">
        <v>70.258977000000002</v>
      </c>
      <c r="F132" s="659">
        <v>8.26954824577079E-2</v>
      </c>
      <c r="G132" s="659">
        <v>15.8614151185264</v>
      </c>
      <c r="H132" s="446">
        <v>2.3857379999999999</v>
      </c>
      <c r="I132" s="446">
        <v>2.3857379999999999</v>
      </c>
      <c r="J132" s="590">
        <v>3.395634411243989E-2</v>
      </c>
      <c r="K132" s="446">
        <v>9.0920000000000011E-3</v>
      </c>
    </row>
    <row r="133" spans="1:11">
      <c r="A133" s="482" t="s">
        <v>745</v>
      </c>
      <c r="B133" s="483" t="s">
        <v>46</v>
      </c>
      <c r="C133" s="438">
        <v>35869.633061</v>
      </c>
      <c r="D133" s="438">
        <v>12637.333139</v>
      </c>
      <c r="E133" s="438">
        <v>48503.503200000006</v>
      </c>
      <c r="F133" s="656">
        <v>0.20605701321796499</v>
      </c>
      <c r="G133" s="656">
        <v>16.979760140294399</v>
      </c>
      <c r="H133" s="438">
        <v>3592.8405780000003</v>
      </c>
      <c r="I133" s="438">
        <v>3592.8405780000003</v>
      </c>
      <c r="J133" s="440">
        <v>7.4073836753300745E-2</v>
      </c>
      <c r="K133" s="438">
        <v>17.054380000000002</v>
      </c>
    </row>
    <row r="134" spans="1:11">
      <c r="A134" s="482" t="s">
        <v>745</v>
      </c>
      <c r="B134" s="483" t="s">
        <v>47</v>
      </c>
      <c r="C134" s="438">
        <v>41346.638287000002</v>
      </c>
      <c r="D134" s="438">
        <v>1311.7402500000001</v>
      </c>
      <c r="E134" s="438">
        <v>42657.19369</v>
      </c>
      <c r="F134" s="656">
        <v>0.36341879408875499</v>
      </c>
      <c r="G134" s="656">
        <v>21.9672072263619</v>
      </c>
      <c r="H134" s="438">
        <v>6166.6956819999996</v>
      </c>
      <c r="I134" s="438">
        <v>6166.6956819999996</v>
      </c>
      <c r="J134" s="440">
        <v>0.14456402656993445</v>
      </c>
      <c r="K134" s="438">
        <v>34.252103000000005</v>
      </c>
    </row>
    <row r="135" spans="1:11">
      <c r="A135" s="482" t="s">
        <v>745</v>
      </c>
      <c r="B135" s="483" t="s">
        <v>48</v>
      </c>
      <c r="C135" s="438">
        <v>26776.786563999998</v>
      </c>
      <c r="D135" s="438">
        <v>165.927424</v>
      </c>
      <c r="E135" s="438">
        <v>26942.488147</v>
      </c>
      <c r="F135" s="656">
        <v>0.61257333806557601</v>
      </c>
      <c r="G135" s="656">
        <v>23.491170672389199</v>
      </c>
      <c r="H135" s="438">
        <v>6027.3506220000008</v>
      </c>
      <c r="I135" s="438">
        <v>6027.3506220000008</v>
      </c>
      <c r="J135" s="440">
        <v>0.22371172955943699</v>
      </c>
      <c r="K135" s="438">
        <v>38.881972999999995</v>
      </c>
    </row>
    <row r="136" spans="1:11">
      <c r="A136" s="482" t="s">
        <v>745</v>
      </c>
      <c r="B136" s="483" t="s">
        <v>49</v>
      </c>
      <c r="C136" s="438">
        <v>22114.777333999999</v>
      </c>
      <c r="D136" s="438">
        <v>83.872439</v>
      </c>
      <c r="E136" s="438">
        <v>22198.466522999999</v>
      </c>
      <c r="F136" s="656">
        <v>0.94201134471760595</v>
      </c>
      <c r="G136" s="656">
        <v>24.584128679995299</v>
      </c>
      <c r="H136" s="438">
        <v>6941.2672470000007</v>
      </c>
      <c r="I136" s="438">
        <v>6941.2672470000007</v>
      </c>
      <c r="J136" s="440">
        <v>0.31269129513104438</v>
      </c>
      <c r="K136" s="438">
        <v>51.359542999999995</v>
      </c>
    </row>
    <row r="137" spans="1:11">
      <c r="A137" s="482" t="s">
        <v>745</v>
      </c>
      <c r="B137" s="483" t="s">
        <v>50</v>
      </c>
      <c r="C137" s="438">
        <v>7184.3501730000007</v>
      </c>
      <c r="D137" s="438">
        <v>32.137936000000003</v>
      </c>
      <c r="E137" s="438">
        <v>7216.2277789999998</v>
      </c>
      <c r="F137" s="656">
        <v>1.61347418021961</v>
      </c>
      <c r="G137" s="656">
        <v>23.858404636425998</v>
      </c>
      <c r="H137" s="438">
        <v>3087.0106770000002</v>
      </c>
      <c r="I137" s="438">
        <v>3087.0106770000002</v>
      </c>
      <c r="J137" s="440">
        <v>0.42778731098033429</v>
      </c>
      <c r="K137" s="438">
        <v>27.577537</v>
      </c>
    </row>
    <row r="138" spans="1:11">
      <c r="A138" s="482" t="s">
        <v>745</v>
      </c>
      <c r="B138" s="483" t="s">
        <v>51</v>
      </c>
      <c r="C138" s="438">
        <v>1854.5370959999998</v>
      </c>
      <c r="D138" s="438">
        <v>9.6534659999999999</v>
      </c>
      <c r="E138" s="438">
        <v>1864.082062</v>
      </c>
      <c r="F138" s="656">
        <v>3.5757043833406099</v>
      </c>
      <c r="G138" s="656">
        <v>24.192054856005601</v>
      </c>
      <c r="H138" s="438">
        <v>1306.6151299999999</v>
      </c>
      <c r="I138" s="438">
        <v>1306.6151299999999</v>
      </c>
      <c r="J138" s="440">
        <v>0.70094292340226383</v>
      </c>
      <c r="K138" s="438">
        <v>16.218819</v>
      </c>
    </row>
    <row r="139" spans="1:11">
      <c r="A139" s="482" t="s">
        <v>745</v>
      </c>
      <c r="B139" s="483" t="s">
        <v>52</v>
      </c>
      <c r="C139" s="438">
        <v>1367.0565589999999</v>
      </c>
      <c r="D139" s="438">
        <v>1.036894</v>
      </c>
      <c r="E139" s="438">
        <v>1367.9011129999999</v>
      </c>
      <c r="F139" s="656">
        <v>7.1064386947391904</v>
      </c>
      <c r="G139" s="656">
        <v>24.700357561592199</v>
      </c>
      <c r="H139" s="438">
        <v>1391.427355</v>
      </c>
      <c r="I139" s="438">
        <v>1391.427355</v>
      </c>
      <c r="J139" s="440">
        <v>1.0171987885501488</v>
      </c>
      <c r="K139" s="438">
        <v>23.998101999999999</v>
      </c>
    </row>
    <row r="140" spans="1:11">
      <c r="A140" s="482" t="s">
        <v>745</v>
      </c>
      <c r="B140" s="483" t="s">
        <v>742</v>
      </c>
      <c r="C140" s="438">
        <v>1669.903718</v>
      </c>
      <c r="D140" s="438">
        <v>1.1238569999999999</v>
      </c>
      <c r="E140" s="438">
        <v>1670.951575</v>
      </c>
      <c r="F140" s="656">
        <v>23.915608446043699</v>
      </c>
      <c r="G140" s="656">
        <v>23.5905056075608</v>
      </c>
      <c r="H140" s="438">
        <v>2257.483886</v>
      </c>
      <c r="I140" s="438">
        <v>2257.483886</v>
      </c>
      <c r="J140" s="440">
        <v>1.3510169413497217</v>
      </c>
      <c r="K140" s="438">
        <v>93.884867</v>
      </c>
    </row>
    <row r="141" spans="1:11">
      <c r="A141" s="482" t="s">
        <v>745</v>
      </c>
      <c r="B141" s="483" t="s">
        <v>54</v>
      </c>
      <c r="C141" s="438">
        <v>153.426613</v>
      </c>
      <c r="D141" s="438">
        <v>1.2486000000000001E-2</v>
      </c>
      <c r="E141" s="438">
        <v>153.439099</v>
      </c>
      <c r="F141" s="656">
        <v>100</v>
      </c>
      <c r="G141" s="656">
        <v>19.321238975732001</v>
      </c>
      <c r="H141" s="438">
        <v>63.159298</v>
      </c>
      <c r="I141" s="438">
        <v>63.159298</v>
      </c>
      <c r="J141" s="440">
        <v>0.41162453645533992</v>
      </c>
      <c r="K141" s="438">
        <v>29.646330000000003</v>
      </c>
    </row>
    <row r="142" spans="1:11">
      <c r="A142" s="493" t="s">
        <v>745</v>
      </c>
      <c r="B142" s="493" t="s">
        <v>55</v>
      </c>
      <c r="C142" s="452">
        <v>124.36861500000001</v>
      </c>
      <c r="D142" s="452">
        <v>12.256429000000001</v>
      </c>
      <c r="E142" s="452">
        <v>136.625044</v>
      </c>
      <c r="F142" s="657">
        <v>100</v>
      </c>
      <c r="G142" s="657">
        <v>24.837043785325299</v>
      </c>
      <c r="H142" s="452">
        <v>208.702472</v>
      </c>
      <c r="I142" s="452">
        <v>208.702472</v>
      </c>
      <c r="J142" s="453">
        <v>1.5275564851785155</v>
      </c>
      <c r="K142" s="452">
        <v>33.933622999999997</v>
      </c>
    </row>
    <row r="143" spans="1:11" s="445" customFormat="1">
      <c r="A143" s="482" t="s">
        <v>745</v>
      </c>
      <c r="B143" s="495" t="s">
        <v>743</v>
      </c>
      <c r="C143" s="455">
        <v>138527.775368</v>
      </c>
      <c r="D143" s="455">
        <v>14259.055949</v>
      </c>
      <c r="E143" s="455">
        <v>152781.13720900001</v>
      </c>
      <c r="F143" s="658">
        <v>1.03</v>
      </c>
      <c r="G143" s="658">
        <v>21.28</v>
      </c>
      <c r="H143" s="455">
        <v>31044.938685000001</v>
      </c>
      <c r="I143" s="455">
        <v>31044.938685000001</v>
      </c>
      <c r="J143" s="457">
        <v>0.20319876689051905</v>
      </c>
      <c r="K143" s="455">
        <v>366.81636900000001</v>
      </c>
    </row>
    <row r="144" spans="1:11">
      <c r="A144" s="489" t="s">
        <v>95</v>
      </c>
      <c r="B144" s="490" t="s">
        <v>45</v>
      </c>
      <c r="C144" s="446">
        <v>3.250013</v>
      </c>
      <c r="D144" s="446">
        <v>0</v>
      </c>
      <c r="E144" s="446">
        <v>3.250013</v>
      </c>
      <c r="F144" s="659">
        <v>7.9015068555110396E-2</v>
      </c>
      <c r="G144" s="659">
        <v>51.060011144570801</v>
      </c>
      <c r="H144" s="446">
        <v>0.36656</v>
      </c>
      <c r="I144" s="446">
        <v>0.36656</v>
      </c>
      <c r="J144" s="590">
        <v>0.11278724115872768</v>
      </c>
      <c r="K144" s="446">
        <v>1.3109999999999999E-3</v>
      </c>
    </row>
    <row r="145" spans="1:11">
      <c r="A145" s="482" t="s">
        <v>95</v>
      </c>
      <c r="B145" s="483" t="s">
        <v>46</v>
      </c>
      <c r="C145" s="438">
        <v>824.95110099999999</v>
      </c>
      <c r="D145" s="438">
        <v>776.57275600000003</v>
      </c>
      <c r="E145" s="438">
        <v>1598.605857</v>
      </c>
      <c r="F145" s="653">
        <v>0.2077044353415386</v>
      </c>
      <c r="G145" s="653">
        <v>50.280876609381281</v>
      </c>
      <c r="H145" s="438">
        <v>353.80785400000002</v>
      </c>
      <c r="I145" s="438">
        <v>353.65329700000001</v>
      </c>
      <c r="J145" s="440">
        <v>0.22132275598187051</v>
      </c>
      <c r="K145" s="438">
        <v>1.6696879999999998</v>
      </c>
    </row>
    <row r="146" spans="1:11">
      <c r="A146" s="482" t="s">
        <v>95</v>
      </c>
      <c r="B146" s="483" t="s">
        <v>47</v>
      </c>
      <c r="C146" s="438">
        <v>1700.101439</v>
      </c>
      <c r="D146" s="438">
        <v>326.85657299999997</v>
      </c>
      <c r="E146" s="438">
        <v>2023.6460120000002</v>
      </c>
      <c r="F146" s="653">
        <v>0.37346928236981247</v>
      </c>
      <c r="G146" s="653">
        <v>50.221127797013828</v>
      </c>
      <c r="H146" s="438">
        <v>648.80674399999998</v>
      </c>
      <c r="I146" s="438">
        <v>648.51794099999995</v>
      </c>
      <c r="J146" s="440">
        <v>0.32061276535157174</v>
      </c>
      <c r="K146" s="438">
        <v>3.8014009999999998</v>
      </c>
    </row>
    <row r="147" spans="1:11">
      <c r="A147" s="482" t="s">
        <v>95</v>
      </c>
      <c r="B147" s="483" t="s">
        <v>48</v>
      </c>
      <c r="C147" s="438">
        <v>1358.151648</v>
      </c>
      <c r="D147" s="438">
        <v>77.311245999999997</v>
      </c>
      <c r="E147" s="438">
        <v>1434.5928940000001</v>
      </c>
      <c r="F147" s="653">
        <v>0.61807593424146101</v>
      </c>
      <c r="G147" s="653">
        <v>50.568756545095901</v>
      </c>
      <c r="H147" s="438">
        <v>619.08736400000009</v>
      </c>
      <c r="I147" s="438">
        <v>618.75536999999997</v>
      </c>
      <c r="J147" s="440">
        <v>0.4315421933213619</v>
      </c>
      <c r="K147" s="438">
        <v>4.4857199999999997</v>
      </c>
    </row>
    <row r="148" spans="1:11">
      <c r="A148" s="482" t="s">
        <v>95</v>
      </c>
      <c r="B148" s="483" t="s">
        <v>49</v>
      </c>
      <c r="C148" s="438">
        <v>1120.9420600000001</v>
      </c>
      <c r="D148" s="438">
        <v>32.657550000000001</v>
      </c>
      <c r="E148" s="438">
        <v>1152.64561</v>
      </c>
      <c r="F148" s="653">
        <v>0.93556420525630102</v>
      </c>
      <c r="G148" s="653">
        <v>50.375098093647466</v>
      </c>
      <c r="H148" s="438">
        <v>605.19738500000005</v>
      </c>
      <c r="I148" s="438">
        <v>604.81442400000003</v>
      </c>
      <c r="J148" s="440">
        <v>0.5250507005357874</v>
      </c>
      <c r="K148" s="438">
        <v>5.4312990000000001</v>
      </c>
    </row>
    <row r="149" spans="1:11">
      <c r="A149" s="482" t="s">
        <v>95</v>
      </c>
      <c r="B149" s="483" t="s">
        <v>50</v>
      </c>
      <c r="C149" s="438">
        <v>420.23589799999996</v>
      </c>
      <c r="D149" s="438">
        <v>8.7749320000000015</v>
      </c>
      <c r="E149" s="438">
        <v>428.67907000000002</v>
      </c>
      <c r="F149" s="653">
        <v>1.6229623977349177</v>
      </c>
      <c r="G149" s="653">
        <v>49.163934055206653</v>
      </c>
      <c r="H149" s="438">
        <v>269.47703200000001</v>
      </c>
      <c r="I149" s="438">
        <v>269.269633</v>
      </c>
      <c r="J149" s="440">
        <v>0.62862185457293263</v>
      </c>
      <c r="K149" s="438">
        <v>3.4235129999999998</v>
      </c>
    </row>
    <row r="150" spans="1:11">
      <c r="A150" s="482" t="s">
        <v>95</v>
      </c>
      <c r="B150" s="483" t="s">
        <v>51</v>
      </c>
      <c r="C150" s="438">
        <v>137.09734099999997</v>
      </c>
      <c r="D150" s="438">
        <v>4.3489260000000005</v>
      </c>
      <c r="E150" s="438">
        <v>141.28626699999998</v>
      </c>
      <c r="F150" s="653">
        <v>3.5058808428189234</v>
      </c>
      <c r="G150" s="653">
        <v>49.76107884674466</v>
      </c>
      <c r="H150" s="438">
        <v>105.649168</v>
      </c>
      <c r="I150" s="438">
        <v>105.497816</v>
      </c>
      <c r="J150" s="440">
        <v>0.74776671677509898</v>
      </c>
      <c r="K150" s="438">
        <v>2.4694470000000002</v>
      </c>
    </row>
    <row r="151" spans="1:11">
      <c r="A151" s="482" t="s">
        <v>95</v>
      </c>
      <c r="B151" s="483" t="s">
        <v>52</v>
      </c>
      <c r="C151" s="438">
        <v>83.751822000000004</v>
      </c>
      <c r="D151" s="438">
        <v>1.717841</v>
      </c>
      <c r="E151" s="438">
        <v>85.315162999999998</v>
      </c>
      <c r="F151" s="653">
        <v>7.1892394302739806</v>
      </c>
      <c r="G151" s="653">
        <v>49.432724728279894</v>
      </c>
      <c r="H151" s="438">
        <v>69.348088000000004</v>
      </c>
      <c r="I151" s="438">
        <v>69.272412000000017</v>
      </c>
      <c r="J151" s="440">
        <v>0.81284598846748968</v>
      </c>
      <c r="K151" s="438">
        <v>3.0197640000000003</v>
      </c>
    </row>
    <row r="152" spans="1:11">
      <c r="A152" s="482" t="s">
        <v>95</v>
      </c>
      <c r="B152" s="483" t="s">
        <v>742</v>
      </c>
      <c r="C152" s="438">
        <v>129.29154700000001</v>
      </c>
      <c r="D152" s="438">
        <v>2.2183710000000003</v>
      </c>
      <c r="E152" s="438">
        <v>131.14066800000001</v>
      </c>
      <c r="F152" s="653">
        <v>23.199189581072766</v>
      </c>
      <c r="G152" s="653">
        <v>49.513515940846929</v>
      </c>
      <c r="H152" s="438">
        <v>152.402039</v>
      </c>
      <c r="I152" s="438">
        <v>152.36633899999998</v>
      </c>
      <c r="J152" s="440">
        <v>1.1621264503548203</v>
      </c>
      <c r="K152" s="438">
        <v>15.102297</v>
      </c>
    </row>
    <row r="153" spans="1:11">
      <c r="A153" s="482" t="s">
        <v>95</v>
      </c>
      <c r="B153" s="483" t="s">
        <v>54</v>
      </c>
      <c r="C153" s="438">
        <v>19.865214999999999</v>
      </c>
      <c r="D153" s="438">
        <v>0.26403500000000002</v>
      </c>
      <c r="E153" s="438">
        <v>20.09075</v>
      </c>
      <c r="F153" s="653">
        <v>100</v>
      </c>
      <c r="G153" s="653">
        <v>50.889969056836065</v>
      </c>
      <c r="H153" s="438">
        <v>2.5139999999999997E-3</v>
      </c>
      <c r="I153" s="438">
        <v>2.5139999999999997E-3</v>
      </c>
      <c r="J153" s="440">
        <v>1.2513221258539375E-4</v>
      </c>
      <c r="K153" s="438">
        <v>10.224119</v>
      </c>
    </row>
    <row r="154" spans="1:11">
      <c r="A154" s="493" t="s">
        <v>95</v>
      </c>
      <c r="B154" s="493" t="s">
        <v>55</v>
      </c>
      <c r="C154" s="452">
        <v>43.372070000000001</v>
      </c>
      <c r="D154" s="452">
        <v>0.12650700000000001</v>
      </c>
      <c r="E154" s="452">
        <v>43.460077000000005</v>
      </c>
      <c r="F154" s="661">
        <v>100</v>
      </c>
      <c r="G154" s="661">
        <v>78.860489771248211</v>
      </c>
      <c r="H154" s="452">
        <v>2.2366969999999999</v>
      </c>
      <c r="I154" s="452">
        <v>2.2366969999999999</v>
      </c>
      <c r="J154" s="453">
        <v>5.1465555387764268E-2</v>
      </c>
      <c r="K154" s="452">
        <v>34.269767000000002</v>
      </c>
    </row>
    <row r="155" spans="1:11" s="445" customFormat="1">
      <c r="A155" s="482" t="s">
        <v>95</v>
      </c>
      <c r="B155" s="495" t="s">
        <v>743</v>
      </c>
      <c r="C155" s="455">
        <v>5841.0101540000005</v>
      </c>
      <c r="D155" s="455">
        <v>1230.848737</v>
      </c>
      <c r="E155" s="455">
        <v>7062.7123810000003</v>
      </c>
      <c r="F155" s="662">
        <v>2</v>
      </c>
      <c r="G155" s="658">
        <v>51.12</v>
      </c>
      <c r="H155" s="455">
        <v>2826.381445</v>
      </c>
      <c r="I155" s="455">
        <v>2824.7530030000007</v>
      </c>
      <c r="J155" s="457">
        <v>0.40018356865323973</v>
      </c>
      <c r="K155" s="455">
        <v>83.898325999999997</v>
      </c>
    </row>
    <row r="156" spans="1:11">
      <c r="A156" s="495" t="s">
        <v>746</v>
      </c>
      <c r="B156" s="495"/>
      <c r="C156" s="455">
        <v>221268.576134</v>
      </c>
      <c r="D156" s="455">
        <v>33689.837349000001</v>
      </c>
      <c r="E156" s="455">
        <v>248289.62627900005</v>
      </c>
      <c r="F156" s="662">
        <v>3.25</v>
      </c>
      <c r="G156" s="658">
        <v>23.76</v>
      </c>
      <c r="H156" s="455">
        <v>83507.109249999994</v>
      </c>
      <c r="I156" s="455">
        <v>81775.057431000008</v>
      </c>
      <c r="J156" s="457">
        <v>0.33632943309586394</v>
      </c>
      <c r="K156" s="455">
        <v>2528.8290889999998</v>
      </c>
    </row>
  </sheetData>
  <phoneticPr fontId="7" type="noConversion"/>
  <hyperlinks>
    <hyperlink ref="M1" location="Innholdsfortegnelse!A1" display="Innholdsfortegnelse" xr:uid="{0FFFD538-006F-4599-9D70-B98D9F060116}"/>
  </hyperlinks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122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7"/>
  <sheetViews>
    <sheetView showGridLines="0" zoomScaleNormal="100" workbookViewId="0">
      <selection activeCell="L1" sqref="L1"/>
    </sheetView>
  </sheetViews>
  <sheetFormatPr baseColWidth="10" defaultColWidth="11" defaultRowHeight="12"/>
  <cols>
    <col min="1" max="1" width="12.5" style="127" customWidth="1"/>
    <col min="2" max="3" width="12.75" style="127" customWidth="1"/>
    <col min="4" max="4" width="3.75" style="127" customWidth="1"/>
    <col min="5" max="5" width="12.5" style="127" customWidth="1"/>
    <col min="6" max="7" width="12.75" style="127" customWidth="1"/>
    <col min="8" max="8" width="3.75" style="127" customWidth="1"/>
    <col min="9" max="9" width="12.5" style="127" customWidth="1"/>
    <col min="10" max="11" width="12.75" style="127" customWidth="1"/>
    <col min="12" max="12" width="11" style="127"/>
    <col min="13" max="13" width="17.125" style="127" bestFit="1" customWidth="1"/>
    <col min="14" max="16384" width="11" style="127"/>
  </cols>
  <sheetData>
    <row r="1" spans="1:13" ht="21">
      <c r="A1" s="459" t="s">
        <v>538</v>
      </c>
      <c r="C1" s="128"/>
      <c r="F1" s="216"/>
      <c r="M1" s="899" t="s">
        <v>826</v>
      </c>
    </row>
    <row r="2" spans="1:13">
      <c r="A2" s="126"/>
      <c r="C2" s="128"/>
      <c r="F2" s="216"/>
    </row>
    <row r="3" spans="1:13" ht="12.75">
      <c r="A3" s="642" t="s">
        <v>533</v>
      </c>
      <c r="B3"/>
      <c r="C3"/>
      <c r="D3"/>
      <c r="E3" s="642" t="s">
        <v>95</v>
      </c>
      <c r="F3"/>
      <c r="G3"/>
      <c r="I3" s="642" t="s">
        <v>17</v>
      </c>
      <c r="J3"/>
      <c r="K3"/>
    </row>
    <row r="4" spans="1:13" ht="12.75">
      <c r="A4"/>
      <c r="B4"/>
      <c r="C4"/>
      <c r="D4"/>
      <c r="E4"/>
      <c r="F4"/>
      <c r="G4"/>
      <c r="I4"/>
      <c r="J4"/>
      <c r="K4"/>
    </row>
    <row r="5" spans="1:13" ht="24.75" thickBot="1">
      <c r="A5" s="308" t="s">
        <v>603</v>
      </c>
      <c r="B5" s="311" t="s">
        <v>605</v>
      </c>
      <c r="C5" s="311" t="s">
        <v>606</v>
      </c>
      <c r="D5"/>
      <c r="E5" s="308" t="s">
        <v>603</v>
      </c>
      <c r="F5" s="311" t="s">
        <v>605</v>
      </c>
      <c r="G5" s="311" t="s">
        <v>606</v>
      </c>
      <c r="I5" s="308" t="s">
        <v>603</v>
      </c>
      <c r="J5" s="311" t="s">
        <v>605</v>
      </c>
      <c r="K5" s="311" t="s">
        <v>606</v>
      </c>
    </row>
    <row r="6" spans="1:13" ht="14.1" customHeight="1" thickTop="1">
      <c r="A6" s="865">
        <v>2011</v>
      </c>
      <c r="B6" s="869">
        <v>0.01</v>
      </c>
      <c r="C6" s="869">
        <v>3.0999999999999999E-3</v>
      </c>
      <c r="D6" s="866"/>
      <c r="E6" s="865">
        <v>2011</v>
      </c>
      <c r="F6" s="869">
        <v>3.5000000000000003E-2</v>
      </c>
      <c r="G6" s="869">
        <v>1.67E-2</v>
      </c>
      <c r="H6" s="864"/>
      <c r="I6" s="865">
        <v>2011</v>
      </c>
      <c r="J6" s="869">
        <v>3.61E-2</v>
      </c>
      <c r="K6" s="869">
        <v>2.29E-2</v>
      </c>
    </row>
    <row r="7" spans="1:13" ht="14.1" customHeight="1">
      <c r="A7" s="865">
        <v>2012</v>
      </c>
      <c r="B7" s="869">
        <v>9.2999999999999992E-3</v>
      </c>
      <c r="C7" s="869">
        <v>2.0999999999999999E-3</v>
      </c>
      <c r="D7" s="866"/>
      <c r="E7" s="865">
        <v>2012</v>
      </c>
      <c r="F7" s="869">
        <v>3.1300000000000001E-2</v>
      </c>
      <c r="G7" s="869">
        <v>1.23E-2</v>
      </c>
      <c r="H7" s="864"/>
      <c r="I7" s="865">
        <v>2012</v>
      </c>
      <c r="J7" s="869">
        <v>3.5999999999999997E-2</v>
      </c>
      <c r="K7" s="869">
        <v>2.0500000000000001E-2</v>
      </c>
    </row>
    <row r="8" spans="1:13" ht="14.1" customHeight="1">
      <c r="A8" s="865">
        <v>2013</v>
      </c>
      <c r="B8" s="869">
        <v>9.1000000000000004E-3</v>
      </c>
      <c r="C8" s="869">
        <v>2.3999999999999998E-3</v>
      </c>
      <c r="D8" s="866"/>
      <c r="E8" s="865">
        <v>2013</v>
      </c>
      <c r="F8" s="869">
        <v>3.0800000000000001E-2</v>
      </c>
      <c r="G8" s="869">
        <v>1.61E-2</v>
      </c>
      <c r="H8" s="864"/>
      <c r="I8" s="865">
        <v>2013</v>
      </c>
      <c r="J8" s="869">
        <v>3.3700000000000001E-2</v>
      </c>
      <c r="K8" s="869">
        <v>1.9900000000000001E-2</v>
      </c>
    </row>
    <row r="9" spans="1:13" ht="14.1" customHeight="1">
      <c r="A9" s="865">
        <v>2014</v>
      </c>
      <c r="B9" s="869">
        <v>9.1999999999999998E-3</v>
      </c>
      <c r="C9" s="869">
        <v>2E-3</v>
      </c>
      <c r="D9" s="866"/>
      <c r="E9" s="865">
        <v>2014</v>
      </c>
      <c r="F9" s="869">
        <v>2.9399999999999999E-2</v>
      </c>
      <c r="G9" s="869">
        <v>1.1900000000000001E-2</v>
      </c>
      <c r="H9" s="864"/>
      <c r="I9" s="865">
        <v>2014</v>
      </c>
      <c r="J9" s="869">
        <v>3.2000000000000001E-2</v>
      </c>
      <c r="K9" s="869">
        <v>2.3300000000000001E-2</v>
      </c>
    </row>
    <row r="10" spans="1:13" ht="14.1" customHeight="1">
      <c r="A10" s="865">
        <v>2015</v>
      </c>
      <c r="B10" s="869">
        <v>8.6999999999999994E-3</v>
      </c>
      <c r="C10" s="869">
        <v>2E-3</v>
      </c>
      <c r="D10" s="866"/>
      <c r="E10" s="865">
        <v>2015</v>
      </c>
      <c r="F10" s="869">
        <v>2.5899999999999999E-2</v>
      </c>
      <c r="G10" s="869">
        <v>9.7000000000000003E-3</v>
      </c>
      <c r="H10" s="864"/>
      <c r="I10" s="865">
        <v>2015</v>
      </c>
      <c r="J10" s="869">
        <v>3.1899999999999998E-2</v>
      </c>
      <c r="K10" s="869">
        <v>2.0799999999999999E-2</v>
      </c>
    </row>
    <row r="11" spans="1:13" ht="14.1" customHeight="1">
      <c r="A11" s="865">
        <v>2016</v>
      </c>
      <c r="B11" s="869">
        <v>8.0999999999999996E-3</v>
      </c>
      <c r="C11" s="869">
        <v>1.5E-3</v>
      </c>
      <c r="D11" s="866"/>
      <c r="E11" s="865">
        <v>2016</v>
      </c>
      <c r="F11" s="869">
        <v>2.29E-2</v>
      </c>
      <c r="G11" s="869">
        <v>7.3000000000000001E-3</v>
      </c>
      <c r="H11" s="864"/>
      <c r="I11" s="865">
        <v>2016</v>
      </c>
      <c r="J11" s="869">
        <v>3.0499999999999999E-2</v>
      </c>
      <c r="K11" s="869">
        <v>1.7299999999999999E-2</v>
      </c>
    </row>
    <row r="12" spans="1:13" ht="14.1" customHeight="1">
      <c r="A12" s="865">
        <v>2017</v>
      </c>
      <c r="B12" s="869">
        <v>8.0000000000000002E-3</v>
      </c>
      <c r="C12" s="869">
        <v>2.3E-3</v>
      </c>
      <c r="D12" s="866"/>
      <c r="E12" s="865">
        <v>2017</v>
      </c>
      <c r="F12" s="869">
        <v>2.2200000000000001E-2</v>
      </c>
      <c r="G12" s="869">
        <v>1.01E-2</v>
      </c>
      <c r="H12" s="864"/>
      <c r="I12" s="865">
        <v>2017</v>
      </c>
      <c r="J12" s="869">
        <v>2.9899999999999999E-2</v>
      </c>
      <c r="K12" s="869">
        <v>1.6199999999999999E-2</v>
      </c>
    </row>
    <row r="13" spans="1:13" ht="14.1" customHeight="1">
      <c r="A13" s="865">
        <v>2018</v>
      </c>
      <c r="B13" s="869">
        <v>7.7999999999999996E-3</v>
      </c>
      <c r="C13" s="869">
        <v>2.0999999999999999E-3</v>
      </c>
      <c r="D13" s="866"/>
      <c r="E13" s="865">
        <v>2018</v>
      </c>
      <c r="F13" s="869">
        <v>2.29E-2</v>
      </c>
      <c r="G13" s="869">
        <v>8.8999999999999999E-3</v>
      </c>
      <c r="H13" s="864"/>
      <c r="I13" s="865">
        <v>2018</v>
      </c>
      <c r="J13" s="869">
        <v>3.0300000000000001E-2</v>
      </c>
      <c r="K13" s="869">
        <v>1.34E-2</v>
      </c>
    </row>
    <row r="14" spans="1:13" ht="14.1" customHeight="1">
      <c r="A14" s="865">
        <v>2019</v>
      </c>
      <c r="B14" s="869">
        <v>7.6E-3</v>
      </c>
      <c r="C14" s="869">
        <v>2.0999999999999999E-3</v>
      </c>
      <c r="D14" s="866"/>
      <c r="E14" s="865">
        <v>2019</v>
      </c>
      <c r="F14" s="869">
        <v>1.9699999999999999E-2</v>
      </c>
      <c r="G14" s="869">
        <v>8.0000000000000002E-3</v>
      </c>
      <c r="H14" s="864"/>
      <c r="I14" s="865">
        <v>2019</v>
      </c>
      <c r="J14" s="869">
        <v>2.92E-2</v>
      </c>
      <c r="K14" s="869">
        <v>1.32E-2</v>
      </c>
    </row>
    <row r="15" spans="1:13" ht="14.1" customHeight="1">
      <c r="A15" s="865">
        <v>2020</v>
      </c>
      <c r="B15" s="869">
        <v>7.9000000000000008E-3</v>
      </c>
      <c r="C15" s="869">
        <v>1.9E-3</v>
      </c>
      <c r="D15" s="866"/>
      <c r="E15" s="865">
        <v>2020</v>
      </c>
      <c r="F15" s="869">
        <v>2.01E-2</v>
      </c>
      <c r="G15" s="869">
        <v>3.8E-3</v>
      </c>
      <c r="H15" s="864"/>
      <c r="I15" s="865">
        <v>2020</v>
      </c>
      <c r="J15" s="869">
        <v>2.93E-2</v>
      </c>
      <c r="K15" s="869">
        <v>1.9099999999999999E-2</v>
      </c>
    </row>
    <row r="16" spans="1:13" ht="14.1" customHeight="1">
      <c r="A16" s="865">
        <v>2021</v>
      </c>
      <c r="B16" s="869">
        <v>7.3000000000000001E-3</v>
      </c>
      <c r="C16" s="869">
        <v>1.2999999999999999E-3</v>
      </c>
      <c r="D16" s="866"/>
      <c r="E16" s="865">
        <v>2021</v>
      </c>
      <c r="F16" s="869">
        <v>1.8200000000000001E-2</v>
      </c>
      <c r="G16" s="869">
        <v>6.4000000000000003E-3</v>
      </c>
      <c r="H16" s="864"/>
      <c r="I16" s="865">
        <v>2021</v>
      </c>
      <c r="J16" s="869">
        <v>2.6700000000000002E-2</v>
      </c>
      <c r="K16" s="869">
        <v>9.5999999999999992E-3</v>
      </c>
    </row>
    <row r="17" spans="1:11" ht="14.1" customHeight="1">
      <c r="A17" s="867" t="s">
        <v>604</v>
      </c>
      <c r="B17" s="870">
        <v>8.4545454545454507E-3</v>
      </c>
      <c r="C17" s="870">
        <v>2.0727272727272725E-3</v>
      </c>
      <c r="D17" s="868"/>
      <c r="E17" s="867" t="s">
        <v>604</v>
      </c>
      <c r="F17" s="870">
        <v>2.5309090909090906E-2</v>
      </c>
      <c r="G17" s="870">
        <v>1.010909090909091E-2</v>
      </c>
      <c r="H17" s="864"/>
      <c r="I17" s="867" t="s">
        <v>604</v>
      </c>
      <c r="J17" s="870">
        <v>3.1418181818181817E-2</v>
      </c>
      <c r="K17" s="870">
        <v>1.7836363636363636E-2</v>
      </c>
    </row>
    <row r="18" spans="1:11">
      <c r="I18" s="643"/>
      <c r="J18" s="643"/>
      <c r="K18" s="640"/>
    </row>
    <row r="19" spans="1:11" ht="12.75">
      <c r="A19"/>
      <c r="I19" s="280"/>
      <c r="J19"/>
      <c r="K19"/>
    </row>
    <row r="21" spans="1:11" ht="21">
      <c r="A21" s="459" t="s">
        <v>608</v>
      </c>
    </row>
    <row r="23" spans="1:11" ht="12.75">
      <c r="A23" s="642" t="s">
        <v>533</v>
      </c>
      <c r="B23"/>
      <c r="C23"/>
      <c r="D23"/>
      <c r="E23" s="642" t="s">
        <v>95</v>
      </c>
      <c r="F23"/>
      <c r="G23"/>
      <c r="I23" s="642" t="s">
        <v>17</v>
      </c>
      <c r="J23"/>
      <c r="K23"/>
    </row>
    <row r="24" spans="1:11" ht="12.75">
      <c r="A24"/>
      <c r="B24"/>
      <c r="C24"/>
      <c r="D24"/>
      <c r="E24"/>
      <c r="F24"/>
      <c r="G24"/>
      <c r="I24"/>
      <c r="J24"/>
      <c r="K24"/>
    </row>
    <row r="25" spans="1:11" ht="24.75" thickBot="1">
      <c r="A25" s="308" t="s">
        <v>603</v>
      </c>
      <c r="B25" s="311" t="s">
        <v>605</v>
      </c>
      <c r="C25" s="311" t="s">
        <v>606</v>
      </c>
      <c r="D25"/>
      <c r="E25" s="308" t="s">
        <v>603</v>
      </c>
      <c r="F25" s="311" t="s">
        <v>605</v>
      </c>
      <c r="G25" s="311" t="s">
        <v>606</v>
      </c>
      <c r="I25" s="308" t="s">
        <v>603</v>
      </c>
      <c r="J25" s="311" t="s">
        <v>605</v>
      </c>
      <c r="K25" s="311" t="s">
        <v>606</v>
      </c>
    </row>
    <row r="26" spans="1:11" ht="14.1" customHeight="1" thickTop="1">
      <c r="A26" s="873">
        <v>2011</v>
      </c>
      <c r="B26" s="877">
        <v>1.17E-2</v>
      </c>
      <c r="C26" s="877">
        <v>4.8999999999999998E-3</v>
      </c>
      <c r="D26" s="874"/>
      <c r="E26" s="873">
        <v>2011</v>
      </c>
      <c r="F26" s="877">
        <v>3.8699999999999998E-2</v>
      </c>
      <c r="G26" s="877">
        <v>5.1000000000000004E-3</v>
      </c>
      <c r="H26" s="872"/>
      <c r="I26" s="873">
        <v>2011</v>
      </c>
      <c r="J26" s="877">
        <v>2.8400000000000002E-2</v>
      </c>
      <c r="K26" s="877">
        <v>2.1499999999999998E-2</v>
      </c>
    </row>
    <row r="27" spans="1:11" ht="14.1" customHeight="1">
      <c r="A27" s="873">
        <v>2012</v>
      </c>
      <c r="B27" s="877">
        <v>1.0800000000000001E-2</v>
      </c>
      <c r="C27" s="877">
        <v>2.3999999999999998E-3</v>
      </c>
      <c r="D27" s="874"/>
      <c r="E27" s="873">
        <v>2012</v>
      </c>
      <c r="F27" s="877">
        <v>3.49E-2</v>
      </c>
      <c r="G27" s="877">
        <v>5.1999999999999998E-3</v>
      </c>
      <c r="H27" s="872"/>
      <c r="I27" s="873">
        <v>2012</v>
      </c>
      <c r="J27" s="877">
        <v>2.7E-2</v>
      </c>
      <c r="K27" s="877">
        <v>7.3000000000000001E-3</v>
      </c>
    </row>
    <row r="28" spans="1:11" ht="14.1" customHeight="1">
      <c r="A28" s="873">
        <v>2013</v>
      </c>
      <c r="B28" s="877">
        <v>1.03E-2</v>
      </c>
      <c r="C28" s="877">
        <v>3.0000000000000001E-3</v>
      </c>
      <c r="D28" s="874"/>
      <c r="E28" s="873">
        <v>2013</v>
      </c>
      <c r="F28" s="877">
        <v>3.1600000000000003E-2</v>
      </c>
      <c r="G28" s="877">
        <v>1.6299999999999999E-2</v>
      </c>
      <c r="H28" s="872"/>
      <c r="I28" s="873">
        <v>2013</v>
      </c>
      <c r="J28" s="877">
        <v>2.5999999999999999E-2</v>
      </c>
      <c r="K28" s="877">
        <v>1.1299999999999999E-2</v>
      </c>
    </row>
    <row r="29" spans="1:11" ht="14.1" customHeight="1">
      <c r="A29" s="873">
        <v>2014</v>
      </c>
      <c r="B29" s="877">
        <v>1.0699999999999999E-2</v>
      </c>
      <c r="C29" s="877">
        <v>2.7000000000000001E-3</v>
      </c>
      <c r="D29" s="874"/>
      <c r="E29" s="873">
        <v>2014</v>
      </c>
      <c r="F29" s="877">
        <v>2.86E-2</v>
      </c>
      <c r="G29" s="877">
        <v>7.4999999999999997E-3</v>
      </c>
      <c r="H29" s="872"/>
      <c r="I29" s="873">
        <v>2014</v>
      </c>
      <c r="J29" s="877">
        <v>2.2499999999999999E-2</v>
      </c>
      <c r="K29" s="877">
        <v>8.3000000000000001E-3</v>
      </c>
    </row>
    <row r="30" spans="1:11" ht="14.1" customHeight="1">
      <c r="A30" s="873">
        <v>2015</v>
      </c>
      <c r="B30" s="877">
        <v>0.01</v>
      </c>
      <c r="C30" s="877">
        <v>2E-3</v>
      </c>
      <c r="D30" s="874"/>
      <c r="E30" s="873">
        <v>2015</v>
      </c>
      <c r="F30" s="877">
        <v>2.75E-2</v>
      </c>
      <c r="G30" s="877">
        <v>7.7000000000000002E-3</v>
      </c>
      <c r="H30" s="872"/>
      <c r="I30" s="873">
        <v>2015</v>
      </c>
      <c r="J30" s="877">
        <v>2.2800000000000001E-2</v>
      </c>
      <c r="K30" s="877">
        <v>1.0500000000000001E-2</v>
      </c>
    </row>
    <row r="31" spans="1:11" ht="14.1" customHeight="1">
      <c r="A31" s="873">
        <v>2016</v>
      </c>
      <c r="B31" s="877">
        <v>9.1000000000000004E-3</v>
      </c>
      <c r="C31" s="877">
        <v>1.5E-3</v>
      </c>
      <c r="D31" s="874"/>
      <c r="E31" s="873">
        <v>2016</v>
      </c>
      <c r="F31" s="877">
        <v>2.76E-2</v>
      </c>
      <c r="G31" s="877">
        <v>2E-3</v>
      </c>
      <c r="H31" s="872"/>
      <c r="I31" s="873">
        <v>2016</v>
      </c>
      <c r="J31" s="877">
        <v>2.1899999999999999E-2</v>
      </c>
      <c r="K31" s="877">
        <v>1.77E-2</v>
      </c>
    </row>
    <row r="32" spans="1:11" ht="14.1" customHeight="1">
      <c r="A32" s="873">
        <v>2017</v>
      </c>
      <c r="B32" s="877">
        <v>8.9999999999999993E-3</v>
      </c>
      <c r="C32" s="877">
        <v>2.3999999999999998E-3</v>
      </c>
      <c r="D32" s="874"/>
      <c r="E32" s="873">
        <v>2017</v>
      </c>
      <c r="F32" s="877">
        <v>2.75E-2</v>
      </c>
      <c r="G32" s="877">
        <v>1.0800000000000001E-2</v>
      </c>
      <c r="H32" s="872"/>
      <c r="I32" s="873">
        <v>2017</v>
      </c>
      <c r="J32" s="877">
        <v>1.9300000000000001E-2</v>
      </c>
      <c r="K32" s="877">
        <v>2.2200000000000001E-2</v>
      </c>
    </row>
    <row r="33" spans="1:11" ht="14.1" customHeight="1">
      <c r="A33" s="873">
        <v>2018</v>
      </c>
      <c r="B33" s="877">
        <v>8.8000000000000005E-3</v>
      </c>
      <c r="C33" s="877">
        <v>2.3E-3</v>
      </c>
      <c r="D33" s="874"/>
      <c r="E33" s="873">
        <v>2018</v>
      </c>
      <c r="F33" s="877">
        <v>2.63E-2</v>
      </c>
      <c r="G33" s="877">
        <v>8.6999999999999994E-3</v>
      </c>
      <c r="H33" s="872"/>
      <c r="I33" s="873">
        <v>2018</v>
      </c>
      <c r="J33" s="877">
        <v>2.2100000000000002E-2</v>
      </c>
      <c r="K33" s="877">
        <v>3.7699999999999997E-2</v>
      </c>
    </row>
    <row r="34" spans="1:11" ht="14.1" customHeight="1">
      <c r="A34" s="873">
        <v>2019</v>
      </c>
      <c r="B34" s="877">
        <v>8.6E-3</v>
      </c>
      <c r="C34" s="877">
        <v>2E-3</v>
      </c>
      <c r="D34" s="874"/>
      <c r="E34" s="873">
        <v>2019</v>
      </c>
      <c r="F34" s="877">
        <v>2.01E-2</v>
      </c>
      <c r="G34" s="877">
        <v>4.5999999999999999E-3</v>
      </c>
      <c r="H34" s="872"/>
      <c r="I34" s="873">
        <v>2019</v>
      </c>
      <c r="J34" s="877">
        <v>2.0500000000000001E-2</v>
      </c>
      <c r="K34" s="877">
        <v>3.8999999999999998E-3</v>
      </c>
    </row>
    <row r="35" spans="1:11" ht="14.1" customHeight="1">
      <c r="A35" s="873">
        <v>2020</v>
      </c>
      <c r="B35" s="877">
        <v>8.8999999999999999E-3</v>
      </c>
      <c r="C35" s="877">
        <v>1.9E-3</v>
      </c>
      <c r="D35" s="874"/>
      <c r="E35" s="873">
        <v>2020</v>
      </c>
      <c r="F35" s="877">
        <v>1.7899999999999999E-2</v>
      </c>
      <c r="G35" s="877">
        <v>2E-3</v>
      </c>
      <c r="H35" s="872"/>
      <c r="I35" s="873">
        <v>2020</v>
      </c>
      <c r="J35" s="877">
        <v>1.78E-2</v>
      </c>
      <c r="K35" s="877">
        <v>3.5000000000000003E-2</v>
      </c>
    </row>
    <row r="36" spans="1:11" ht="14.1" customHeight="1">
      <c r="A36" s="873">
        <v>2021</v>
      </c>
      <c r="B36" s="877">
        <v>8.2000000000000007E-3</v>
      </c>
      <c r="C36" s="877">
        <v>1.4E-3</v>
      </c>
      <c r="D36" s="874"/>
      <c r="E36" s="873">
        <v>2021</v>
      </c>
      <c r="F36" s="877">
        <v>1.8700000000000001E-2</v>
      </c>
      <c r="G36" s="877">
        <v>2.7000000000000001E-3</v>
      </c>
      <c r="H36" s="872"/>
      <c r="I36" s="873">
        <v>2021</v>
      </c>
      <c r="J36" s="877">
        <v>1.6500000000000001E-2</v>
      </c>
      <c r="K36" s="877">
        <v>4.1000000000000003E-3</v>
      </c>
    </row>
    <row r="37" spans="1:11" ht="14.1" customHeight="1">
      <c r="A37" s="875" t="s">
        <v>604</v>
      </c>
      <c r="B37" s="878">
        <v>9.6454545454545456E-3</v>
      </c>
      <c r="C37" s="878">
        <v>2.4090909090909089E-3</v>
      </c>
      <c r="D37" s="876"/>
      <c r="E37" s="875" t="s">
        <v>604</v>
      </c>
      <c r="F37" s="878">
        <v>2.7218181818181812E-2</v>
      </c>
      <c r="G37" s="878">
        <v>6.5999999999999982E-3</v>
      </c>
      <c r="H37" s="872"/>
      <c r="I37" s="875" t="s">
        <v>604</v>
      </c>
      <c r="J37" s="878">
        <v>2.2254545454545457E-2</v>
      </c>
      <c r="K37" s="878">
        <v>1.6318181818181818E-2</v>
      </c>
    </row>
  </sheetData>
  <hyperlinks>
    <hyperlink ref="M1" location="Innholdsfortegnelse!A1" display="Innholdsfortegnelse" xr:uid="{CBE85374-420A-4E86-B85E-A29D3DE427BE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6" max="16383" man="1"/>
  </rowBreaks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4"/>
  <sheetViews>
    <sheetView showGridLines="0" zoomScaleNormal="100" workbookViewId="0">
      <selection activeCell="L1" sqref="L1"/>
    </sheetView>
  </sheetViews>
  <sheetFormatPr baseColWidth="10" defaultColWidth="11" defaultRowHeight="12"/>
  <cols>
    <col min="1" max="1" width="31.75" style="127" customWidth="1"/>
    <col min="2" max="5" width="14.875" style="127" customWidth="1"/>
    <col min="6" max="6" width="11" style="127"/>
    <col min="7" max="7" width="17.125" style="127" bestFit="1" customWidth="1"/>
    <col min="8" max="16384" width="11" style="127"/>
  </cols>
  <sheetData>
    <row r="1" spans="1:7" ht="21">
      <c r="A1" s="459" t="s">
        <v>536</v>
      </c>
      <c r="B1" s="128"/>
      <c r="C1" s="128"/>
      <c r="G1" s="899" t="s">
        <v>826</v>
      </c>
    </row>
    <row r="3" spans="1:7" ht="12.75" customHeight="1">
      <c r="A3" s="129"/>
      <c r="B3" s="283"/>
      <c r="C3" s="130"/>
      <c r="D3" s="130"/>
    </row>
    <row r="4" spans="1:7" ht="12" customHeight="1">
      <c r="A4" s="284"/>
      <c r="B4" s="641" t="s">
        <v>531</v>
      </c>
      <c r="C4" s="641" t="s">
        <v>532</v>
      </c>
      <c r="D4" s="641" t="s">
        <v>531</v>
      </c>
      <c r="E4" s="641" t="s">
        <v>532</v>
      </c>
    </row>
    <row r="5" spans="1:7" ht="12.75" thickBot="1">
      <c r="A5" s="285" t="s">
        <v>533</v>
      </c>
      <c r="B5" s="835">
        <v>2021</v>
      </c>
      <c r="C5" s="836">
        <v>2021</v>
      </c>
      <c r="D5" s="836" t="s">
        <v>869</v>
      </c>
      <c r="E5" s="836" t="s">
        <v>869</v>
      </c>
    </row>
    <row r="6" spans="1:7" ht="14.1" customHeight="1" thickTop="1">
      <c r="A6" s="286" t="s">
        <v>45</v>
      </c>
      <c r="B6" s="837">
        <v>0</v>
      </c>
      <c r="C6" s="838">
        <v>0</v>
      </c>
      <c r="D6" s="837">
        <v>0</v>
      </c>
      <c r="E6" s="838">
        <v>0</v>
      </c>
    </row>
    <row r="7" spans="1:7" ht="14.1" customHeight="1">
      <c r="A7" s="286" t="s">
        <v>46</v>
      </c>
      <c r="B7" s="841">
        <v>2E-3</v>
      </c>
      <c r="C7" s="841">
        <v>1E-4</v>
      </c>
      <c r="D7" s="841">
        <v>2.0363636363636365E-3</v>
      </c>
      <c r="E7" s="841">
        <v>1.4545454545454548E-4</v>
      </c>
    </row>
    <row r="8" spans="1:7" ht="14.1" customHeight="1">
      <c r="A8" s="286" t="s">
        <v>47</v>
      </c>
      <c r="B8" s="841">
        <v>3.5999999999999999E-3</v>
      </c>
      <c r="C8" s="841">
        <v>2.0000000000000001E-4</v>
      </c>
      <c r="D8" s="841">
        <v>3.5999999999999995E-3</v>
      </c>
      <c r="E8" s="841">
        <v>3.6363636363636367E-4</v>
      </c>
    </row>
    <row r="9" spans="1:7" ht="14.1" customHeight="1">
      <c r="A9" s="286" t="s">
        <v>48</v>
      </c>
      <c r="B9" s="841">
        <v>6.1000000000000004E-3</v>
      </c>
      <c r="C9" s="841">
        <v>4.0000000000000002E-4</v>
      </c>
      <c r="D9" s="841">
        <v>6.1363636363636368E-3</v>
      </c>
      <c r="E9" s="841">
        <v>5.4545454545454548E-4</v>
      </c>
    </row>
    <row r="10" spans="1:7" ht="14.1" customHeight="1">
      <c r="A10" s="286" t="s">
        <v>49</v>
      </c>
      <c r="B10" s="841">
        <v>9.4000000000000004E-3</v>
      </c>
      <c r="C10" s="841">
        <v>1E-3</v>
      </c>
      <c r="D10" s="841">
        <v>9.463636363636365E-3</v>
      </c>
      <c r="E10" s="841">
        <v>1.4727272727272727E-3</v>
      </c>
    </row>
    <row r="11" spans="1:7" ht="14.1" customHeight="1">
      <c r="A11" s="286" t="s">
        <v>50</v>
      </c>
      <c r="B11" s="841">
        <v>1.6199999999999999E-2</v>
      </c>
      <c r="C11" s="841">
        <v>1.8E-3</v>
      </c>
      <c r="D11" s="841">
        <v>1.6427272727272728E-2</v>
      </c>
      <c r="E11" s="841">
        <v>3.3363636363636369E-3</v>
      </c>
    </row>
    <row r="12" spans="1:7" ht="14.1" customHeight="1">
      <c r="A12" s="286" t="s">
        <v>51</v>
      </c>
      <c r="B12" s="839">
        <v>3.5099999999999999E-2</v>
      </c>
      <c r="C12" s="841">
        <v>8.2000000000000007E-3</v>
      </c>
      <c r="D12" s="841">
        <v>3.4909090909090917E-2</v>
      </c>
      <c r="E12" s="841">
        <v>9.6727272727272703E-3</v>
      </c>
    </row>
    <row r="13" spans="1:7" ht="14.1" customHeight="1">
      <c r="A13" s="286" t="s">
        <v>52</v>
      </c>
      <c r="B13" s="841">
        <v>7.0999999999999994E-2</v>
      </c>
      <c r="C13" s="841">
        <v>2.41E-2</v>
      </c>
      <c r="D13" s="841">
        <v>7.0681818181818165E-2</v>
      </c>
      <c r="E13" s="841">
        <v>2.4372727272727272E-2</v>
      </c>
    </row>
    <row r="14" spans="1:7" ht="14.1" customHeight="1">
      <c r="A14" s="286" t="s">
        <v>53</v>
      </c>
      <c r="B14" s="841">
        <v>0.23630000000000001</v>
      </c>
      <c r="C14" s="841">
        <v>7.8399999999999997E-2</v>
      </c>
      <c r="D14" s="841">
        <v>0.22912727272727273</v>
      </c>
      <c r="E14" s="841">
        <v>9.4945454545454541E-2</v>
      </c>
    </row>
    <row r="15" spans="1:7" ht="14.1" customHeight="1">
      <c r="A15" s="460" t="s">
        <v>558</v>
      </c>
      <c r="B15" s="842">
        <v>7.3000000000000001E-3</v>
      </c>
      <c r="C15" s="843">
        <v>1.2999999999999999E-3</v>
      </c>
      <c r="D15" s="844">
        <v>8.4545454545454524E-3</v>
      </c>
      <c r="E15" s="844">
        <v>2.0727272727272725E-3</v>
      </c>
    </row>
    <row r="18" spans="1:5">
      <c r="B18" s="845" t="s">
        <v>531</v>
      </c>
      <c r="C18" s="845" t="s">
        <v>532</v>
      </c>
      <c r="D18" s="845" t="s">
        <v>531</v>
      </c>
      <c r="E18" s="845" t="s">
        <v>532</v>
      </c>
    </row>
    <row r="19" spans="1:5" ht="12.75" thickBot="1">
      <c r="A19" s="285" t="s">
        <v>95</v>
      </c>
      <c r="B19" s="835">
        <v>2021</v>
      </c>
      <c r="C19" s="836">
        <v>2021</v>
      </c>
      <c r="D19" s="836" t="s">
        <v>869</v>
      </c>
      <c r="E19" s="836" t="s">
        <v>869</v>
      </c>
    </row>
    <row r="20" spans="1:5" ht="14.1" customHeight="1" thickTop="1">
      <c r="A20" s="286" t="s">
        <v>45</v>
      </c>
      <c r="B20" s="839">
        <v>0</v>
      </c>
      <c r="C20" s="838">
        <v>0</v>
      </c>
      <c r="D20" s="840">
        <v>0</v>
      </c>
      <c r="E20" s="840">
        <v>0</v>
      </c>
    </row>
    <row r="21" spans="1:5" ht="14.1" customHeight="1">
      <c r="A21" s="286" t="s">
        <v>46</v>
      </c>
      <c r="B21" s="839">
        <v>2.5000000000000001E-3</v>
      </c>
      <c r="C21" s="838">
        <v>0</v>
      </c>
      <c r="D21" s="841">
        <v>2.5000000000000001E-3</v>
      </c>
      <c r="E21" s="841">
        <v>0</v>
      </c>
    </row>
    <row r="22" spans="1:5" ht="14.1" customHeight="1">
      <c r="A22" s="286" t="s">
        <v>47</v>
      </c>
      <c r="B22" s="841">
        <v>4.0000000000000001E-3</v>
      </c>
      <c r="C22" s="841">
        <v>0</v>
      </c>
      <c r="D22" s="841">
        <v>4.1000000000000003E-3</v>
      </c>
      <c r="E22" s="841">
        <v>0</v>
      </c>
    </row>
    <row r="23" spans="1:5" ht="14.1" customHeight="1">
      <c r="A23" s="286" t="s">
        <v>48</v>
      </c>
      <c r="B23" s="841">
        <v>6.1000000000000004E-3</v>
      </c>
      <c r="C23" s="841">
        <v>0</v>
      </c>
      <c r="D23" s="841">
        <v>6.0999999999999995E-3</v>
      </c>
      <c r="E23" s="841">
        <v>5.4545454545454548E-4</v>
      </c>
    </row>
    <row r="24" spans="1:5" ht="14.1" customHeight="1">
      <c r="A24" s="286" t="s">
        <v>49</v>
      </c>
      <c r="B24" s="841">
        <v>9.4999999999999998E-3</v>
      </c>
      <c r="C24" s="841">
        <v>2.3E-3</v>
      </c>
      <c r="D24" s="841">
        <v>9.5999999999999992E-3</v>
      </c>
      <c r="E24" s="841">
        <v>1.090909090909091E-3</v>
      </c>
    </row>
    <row r="25" spans="1:5" ht="14.1" customHeight="1">
      <c r="A25" s="286" t="s">
        <v>50</v>
      </c>
      <c r="B25" s="841">
        <v>1.7500000000000002E-2</v>
      </c>
      <c r="C25" s="841">
        <v>6.7999999999999996E-3</v>
      </c>
      <c r="D25" s="841">
        <v>1.7509090909090908E-2</v>
      </c>
      <c r="E25" s="841">
        <v>6.0909090909090913E-3</v>
      </c>
    </row>
    <row r="26" spans="1:5" ht="14.1" customHeight="1">
      <c r="A26" s="286" t="s">
        <v>51</v>
      </c>
      <c r="B26" s="841">
        <v>3.44E-2</v>
      </c>
      <c r="C26" s="841">
        <v>1.54E-2</v>
      </c>
      <c r="D26" s="841">
        <v>3.4609090909090902E-2</v>
      </c>
      <c r="E26" s="841">
        <v>1.4672727272727275E-2</v>
      </c>
    </row>
    <row r="27" spans="1:5" ht="14.1" customHeight="1">
      <c r="A27" s="286" t="s">
        <v>52</v>
      </c>
      <c r="B27" s="841">
        <v>7.0000000000000007E-2</v>
      </c>
      <c r="C27" s="841">
        <v>1.3299999999999999E-2</v>
      </c>
      <c r="D27" s="841">
        <v>6.9227272727272707E-2</v>
      </c>
      <c r="E27" s="841">
        <v>3.8445454545454553E-2</v>
      </c>
    </row>
    <row r="28" spans="1:5" ht="14.1" customHeight="1">
      <c r="A28" s="286" t="s">
        <v>53</v>
      </c>
      <c r="B28" s="841">
        <v>0.2298</v>
      </c>
      <c r="C28" s="841">
        <v>0.115</v>
      </c>
      <c r="D28" s="841">
        <v>0.23366363636363638</v>
      </c>
      <c r="E28" s="841">
        <v>0.10739999999999998</v>
      </c>
    </row>
    <row r="29" spans="1:5" ht="14.1" customHeight="1">
      <c r="A29" s="461" t="s">
        <v>118</v>
      </c>
      <c r="B29" s="842">
        <v>1.8200000000000001E-2</v>
      </c>
      <c r="C29" s="843">
        <v>6.4000000000000003E-3</v>
      </c>
      <c r="D29" s="844">
        <v>2.5309090909090906E-2</v>
      </c>
      <c r="E29" s="844">
        <v>1.010909090909091E-2</v>
      </c>
    </row>
    <row r="33" spans="1:5">
      <c r="B33" s="845" t="s">
        <v>531</v>
      </c>
      <c r="C33" s="845" t="s">
        <v>532</v>
      </c>
      <c r="D33" s="845" t="s">
        <v>531</v>
      </c>
      <c r="E33" s="845" t="s">
        <v>532</v>
      </c>
    </row>
    <row r="34" spans="1:5" ht="12.75" thickBot="1">
      <c r="A34" s="285" t="s">
        <v>17</v>
      </c>
      <c r="B34" s="835">
        <v>2021</v>
      </c>
      <c r="C34" s="836">
        <v>2021</v>
      </c>
      <c r="D34" s="836" t="s">
        <v>869</v>
      </c>
      <c r="E34" s="836" t="s">
        <v>869</v>
      </c>
    </row>
    <row r="35" spans="1:5" ht="14.1" customHeight="1" thickTop="1">
      <c r="A35" s="286" t="s">
        <v>45</v>
      </c>
      <c r="B35" s="841">
        <v>8.9999999999999998E-4</v>
      </c>
      <c r="C35" s="841">
        <v>0</v>
      </c>
      <c r="D35" s="841">
        <v>8.363636363636365E-4</v>
      </c>
      <c r="E35" s="841">
        <v>0</v>
      </c>
    </row>
    <row r="36" spans="1:5" ht="14.1" customHeight="1">
      <c r="A36" s="286" t="s">
        <v>46</v>
      </c>
      <c r="B36" s="841">
        <v>1.5E-3</v>
      </c>
      <c r="C36" s="841">
        <v>0</v>
      </c>
      <c r="D36" s="841">
        <v>1.6636363636363639E-3</v>
      </c>
      <c r="E36" s="841">
        <v>0</v>
      </c>
    </row>
    <row r="37" spans="1:5" ht="14.1" customHeight="1">
      <c r="A37" s="286" t="s">
        <v>47</v>
      </c>
      <c r="B37" s="841">
        <v>3.5000000000000001E-3</v>
      </c>
      <c r="C37" s="841">
        <v>0</v>
      </c>
      <c r="D37" s="841">
        <v>3.5636363636363643E-3</v>
      </c>
      <c r="E37" s="841">
        <v>1.5545454545454545E-3</v>
      </c>
    </row>
    <row r="38" spans="1:5" ht="14.1" customHeight="1">
      <c r="A38" s="286" t="s">
        <v>48</v>
      </c>
      <c r="B38" s="841">
        <v>6.1999999999999998E-3</v>
      </c>
      <c r="C38" s="841">
        <v>3.7000000000000002E-3</v>
      </c>
      <c r="D38" s="841">
        <v>6.1818181818181807E-3</v>
      </c>
      <c r="E38" s="841">
        <v>2.5909090909090908E-3</v>
      </c>
    </row>
    <row r="39" spans="1:5" ht="14.1" customHeight="1">
      <c r="A39" s="286" t="s">
        <v>49</v>
      </c>
      <c r="B39" s="841">
        <v>9.7999999999999997E-3</v>
      </c>
      <c r="C39" s="841">
        <v>2.5999999999999999E-3</v>
      </c>
      <c r="D39" s="841">
        <v>9.8000000000000014E-3</v>
      </c>
      <c r="E39" s="841">
        <v>6.3363636363636348E-3</v>
      </c>
    </row>
    <row r="40" spans="1:5" ht="14.1" customHeight="1">
      <c r="A40" s="286" t="s">
        <v>50</v>
      </c>
      <c r="B40" s="841">
        <v>1.77E-2</v>
      </c>
      <c r="C40" s="841">
        <v>3.2000000000000002E-3</v>
      </c>
      <c r="D40" s="841">
        <v>1.7736363636363637E-2</v>
      </c>
      <c r="E40" s="841">
        <v>1.0436363636363634E-2</v>
      </c>
    </row>
    <row r="41" spans="1:5" ht="14.1" customHeight="1">
      <c r="A41" s="286" t="s">
        <v>51</v>
      </c>
      <c r="B41" s="841">
        <v>3.5400000000000001E-2</v>
      </c>
      <c r="C41" s="841">
        <v>1.4500000000000001E-2</v>
      </c>
      <c r="D41" s="841">
        <v>3.556363636363636E-2</v>
      </c>
      <c r="E41" s="841">
        <v>0.02</v>
      </c>
    </row>
    <row r="42" spans="1:5" ht="14.1" customHeight="1">
      <c r="A42" s="286" t="s">
        <v>52</v>
      </c>
      <c r="B42" s="841">
        <v>7.0599999999999996E-2</v>
      </c>
      <c r="C42" s="841">
        <v>2.9899999999999999E-2</v>
      </c>
      <c r="D42" s="841">
        <v>7.0200000000000026E-2</v>
      </c>
      <c r="E42" s="841">
        <v>3.4654545454545445E-2</v>
      </c>
    </row>
    <row r="43" spans="1:5" ht="14.1" customHeight="1">
      <c r="A43" s="286" t="s">
        <v>53</v>
      </c>
      <c r="B43" s="841">
        <v>0.1542</v>
      </c>
      <c r="C43" s="841">
        <v>6.0100000000000001E-2</v>
      </c>
      <c r="D43" s="841">
        <v>0.15861818181818182</v>
      </c>
      <c r="E43" s="841">
        <v>9.5390909090909082E-2</v>
      </c>
    </row>
    <row r="44" spans="1:5" ht="14.1" customHeight="1">
      <c r="A44" s="461" t="s">
        <v>33</v>
      </c>
      <c r="B44" s="842">
        <v>2.6700000000000002E-2</v>
      </c>
      <c r="C44" s="843">
        <v>9.5999999999999992E-3</v>
      </c>
      <c r="D44" s="844">
        <v>3.1418181818181817E-2</v>
      </c>
      <c r="E44" s="844">
        <v>1.7836363636363636E-2</v>
      </c>
    </row>
  </sheetData>
  <hyperlinks>
    <hyperlink ref="G1" location="Innholdsfortegnelse!A1" display="Innholdsfortegnelse" xr:uid="{E85CC0F7-6D27-4B14-9933-3198FA9195D4}"/>
  </hyperlink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Header>&amp;R&amp;"Calibri"&amp;12&amp;KFF9100F O R T R O L I G&amp;1#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9"/>
  <sheetViews>
    <sheetView zoomScaleNormal="100" workbookViewId="0">
      <selection activeCell="G1" sqref="G1"/>
    </sheetView>
  </sheetViews>
  <sheetFormatPr baseColWidth="10" defaultColWidth="11" defaultRowHeight="12"/>
  <cols>
    <col min="1" max="1" width="29.75" style="17" customWidth="1"/>
    <col min="2" max="4" width="10.625" style="17" customWidth="1"/>
    <col min="5" max="5" width="15.625" style="17" customWidth="1"/>
    <col min="6" max="6" width="10.625" style="17" customWidth="1"/>
    <col min="7" max="7" width="17.125" style="17" bestFit="1" customWidth="1"/>
    <col min="8" max="8" width="53.25" style="17" customWidth="1"/>
    <col min="9" max="9" width="33.25" style="17" customWidth="1"/>
    <col min="10" max="16384" width="11" style="17"/>
  </cols>
  <sheetData>
    <row r="1" spans="1:9" ht="21">
      <c r="A1" s="459" t="s">
        <v>877</v>
      </c>
      <c r="E1" s="666"/>
      <c r="G1" s="899" t="s">
        <v>826</v>
      </c>
      <c r="H1" s="554"/>
      <c r="I1" s="554"/>
    </row>
    <row r="2" spans="1:9" ht="12.75">
      <c r="A2" s="900" t="s">
        <v>108</v>
      </c>
      <c r="B2" s="666"/>
      <c r="E2" s="666"/>
      <c r="G2" s="882"/>
      <c r="H2" s="554"/>
      <c r="I2" s="554"/>
    </row>
    <row r="3" spans="1:9" s="179" customFormat="1">
      <c r="A3" s="62"/>
      <c r="G3" s="554"/>
      <c r="H3" s="554"/>
      <c r="I3" s="554"/>
    </row>
    <row r="4" spans="1:9" s="215" customFormat="1">
      <c r="A4" s="62"/>
      <c r="B4" s="678"/>
      <c r="C4" s="216"/>
      <c r="D4" s="216"/>
      <c r="E4" s="216"/>
      <c r="F4" s="216"/>
    </row>
    <row r="5" spans="1:9" s="179" customFormat="1">
      <c r="A5" s="70" t="s">
        <v>109</v>
      </c>
      <c r="B5" s="692"/>
      <c r="C5" s="21"/>
      <c r="D5" s="21"/>
      <c r="E5" s="21"/>
      <c r="F5" s="216"/>
    </row>
    <row r="6" spans="1:9" s="179" customFormat="1" ht="12.75" thickBot="1">
      <c r="A6" s="71" t="s">
        <v>830</v>
      </c>
      <c r="B6" s="607" t="s">
        <v>0</v>
      </c>
      <c r="C6" s="72" t="s">
        <v>1</v>
      </c>
      <c r="D6" s="72" t="s">
        <v>2</v>
      </c>
      <c r="E6" s="73" t="s">
        <v>106</v>
      </c>
      <c r="F6" s="216"/>
    </row>
    <row r="7" spans="1:9" s="179" customFormat="1">
      <c r="A7" s="74" t="s">
        <v>3</v>
      </c>
      <c r="B7" s="601"/>
      <c r="C7" s="74"/>
      <c r="D7" s="74"/>
      <c r="E7" s="74"/>
      <c r="F7" s="216"/>
    </row>
    <row r="8" spans="1:9" s="179" customFormat="1" ht="12" customHeight="1">
      <c r="A8" s="181" t="s">
        <v>81</v>
      </c>
      <c r="B8" s="195">
        <v>150</v>
      </c>
      <c r="C8" s="195">
        <v>97.204999999999998</v>
      </c>
      <c r="D8" s="85">
        <v>1</v>
      </c>
      <c r="E8" s="219" t="s">
        <v>4</v>
      </c>
      <c r="F8" s="216"/>
    </row>
    <row r="9" spans="1:9" s="179" customFormat="1" ht="12" customHeight="1">
      <c r="A9" s="82" t="s">
        <v>676</v>
      </c>
      <c r="B9" s="195">
        <v>6700</v>
      </c>
      <c r="C9" s="195">
        <v>353.97500000000002</v>
      </c>
      <c r="D9" s="85">
        <v>1</v>
      </c>
      <c r="E9" s="219" t="s">
        <v>4</v>
      </c>
      <c r="F9" s="216"/>
    </row>
    <row r="10" spans="1:9" s="179" customFormat="1">
      <c r="A10" s="82" t="s">
        <v>832</v>
      </c>
      <c r="B10" s="702">
        <v>0</v>
      </c>
      <c r="C10" s="702">
        <v>0</v>
      </c>
      <c r="D10" s="702">
        <v>0</v>
      </c>
      <c r="E10" s="219" t="s">
        <v>4</v>
      </c>
      <c r="F10" s="216"/>
    </row>
    <row r="11" spans="1:9" s="179" customFormat="1">
      <c r="A11" s="82" t="s">
        <v>798</v>
      </c>
      <c r="B11" s="195">
        <v>33000</v>
      </c>
      <c r="C11" s="195">
        <v>320.125</v>
      </c>
      <c r="D11" s="85">
        <v>1</v>
      </c>
      <c r="E11" s="219" t="s">
        <v>4</v>
      </c>
      <c r="F11" s="216"/>
    </row>
    <row r="12" spans="1:9" s="179" customFormat="1">
      <c r="A12" s="82" t="s">
        <v>113</v>
      </c>
      <c r="B12" s="195">
        <v>90000</v>
      </c>
      <c r="C12" s="195">
        <v>117.10899999999999</v>
      </c>
      <c r="D12" s="85">
        <v>1</v>
      </c>
      <c r="E12" s="219" t="s">
        <v>4</v>
      </c>
      <c r="F12" s="216"/>
    </row>
    <row r="13" spans="1:9" s="216" customFormat="1">
      <c r="A13" s="82" t="s">
        <v>149</v>
      </c>
      <c r="B13" s="195">
        <v>8000</v>
      </c>
      <c r="C13" s="195">
        <v>456.416</v>
      </c>
      <c r="D13" s="85">
        <v>1</v>
      </c>
      <c r="E13" s="219" t="s">
        <v>4</v>
      </c>
    </row>
    <row r="14" spans="1:9" s="216" customFormat="1">
      <c r="A14" s="82" t="s">
        <v>542</v>
      </c>
      <c r="B14" s="195">
        <v>6000000</v>
      </c>
      <c r="C14" s="195">
        <v>6000.15</v>
      </c>
      <c r="D14" s="85">
        <v>1</v>
      </c>
      <c r="E14" s="219" t="s">
        <v>4</v>
      </c>
    </row>
    <row r="15" spans="1:9" s="179" customFormat="1">
      <c r="A15" s="82" t="s">
        <v>678</v>
      </c>
      <c r="B15" s="195">
        <v>4000000</v>
      </c>
      <c r="C15" s="195">
        <v>21.63</v>
      </c>
      <c r="D15" s="85">
        <v>1</v>
      </c>
      <c r="E15" s="219" t="s">
        <v>4</v>
      </c>
      <c r="F15" s="216"/>
    </row>
    <row r="16" spans="1:9" s="179" customFormat="1">
      <c r="A16" s="82" t="s">
        <v>856</v>
      </c>
      <c r="B16" s="195">
        <v>4505646926</v>
      </c>
      <c r="C16" s="195">
        <v>202.07</v>
      </c>
      <c r="D16" s="85">
        <v>1</v>
      </c>
      <c r="E16" s="219" t="s">
        <v>4</v>
      </c>
      <c r="F16" s="216"/>
      <c r="G16" s="65"/>
    </row>
    <row r="17" spans="1:9" s="198" customFormat="1">
      <c r="A17" s="668" t="s">
        <v>5</v>
      </c>
      <c r="B17" s="592"/>
      <c r="C17" s="592">
        <f>SUM(C8:C16)</f>
        <v>7568.6799999999994</v>
      </c>
      <c r="D17" s="636"/>
      <c r="E17" s="637"/>
      <c r="F17" s="216"/>
    </row>
    <row r="18" spans="1:9">
      <c r="A18" s="14"/>
      <c r="B18" s="66"/>
      <c r="C18" s="66"/>
      <c r="D18" s="75"/>
      <c r="E18" s="14"/>
      <c r="F18" s="14"/>
    </row>
    <row r="19" spans="1:9" s="215" customFormat="1">
      <c r="A19" s="70" t="s">
        <v>109</v>
      </c>
      <c r="B19" s="216"/>
      <c r="C19" s="216"/>
      <c r="D19" s="216"/>
      <c r="E19" s="216"/>
      <c r="F19" s="216"/>
      <c r="G19" s="554"/>
      <c r="H19" s="554"/>
      <c r="I19" s="554"/>
    </row>
    <row r="20" spans="1:9" s="215" customFormat="1" ht="12.75" thickBot="1">
      <c r="A20" s="71" t="s">
        <v>799</v>
      </c>
      <c r="B20" s="607" t="s">
        <v>0</v>
      </c>
      <c r="C20" s="72" t="s">
        <v>1</v>
      </c>
      <c r="D20" s="72" t="s">
        <v>2</v>
      </c>
      <c r="E20" s="73" t="s">
        <v>106</v>
      </c>
      <c r="F20" s="216"/>
      <c r="G20" s="554"/>
      <c r="H20" s="554"/>
      <c r="I20" s="554"/>
    </row>
    <row r="21" spans="1:9" s="215" customFormat="1">
      <c r="A21" s="74" t="s">
        <v>3</v>
      </c>
      <c r="B21" s="601"/>
      <c r="C21" s="74"/>
      <c r="D21" s="74"/>
      <c r="E21" s="74"/>
      <c r="F21" s="216"/>
      <c r="G21" s="554"/>
      <c r="H21" s="554"/>
      <c r="I21" s="554"/>
    </row>
    <row r="22" spans="1:9" s="215" customFormat="1">
      <c r="A22" s="62" t="s">
        <v>81</v>
      </c>
      <c r="B22" s="195">
        <v>150</v>
      </c>
      <c r="C22" s="195">
        <v>97.204999999999998</v>
      </c>
      <c r="D22" s="75">
        <v>1</v>
      </c>
      <c r="E22" s="76" t="s">
        <v>4</v>
      </c>
      <c r="F22" s="216"/>
      <c r="G22" s="554"/>
      <c r="H22" s="554"/>
      <c r="I22" s="554"/>
    </row>
    <row r="23" spans="1:9" s="215" customFormat="1">
      <c r="A23" s="14" t="s">
        <v>676</v>
      </c>
      <c r="B23" s="195">
        <v>6700</v>
      </c>
      <c r="C23" s="195">
        <v>353.97500000000002</v>
      </c>
      <c r="D23" s="75">
        <v>1</v>
      </c>
      <c r="E23" s="76" t="s">
        <v>4</v>
      </c>
      <c r="F23" s="216"/>
      <c r="G23" s="554"/>
      <c r="H23" s="554"/>
      <c r="I23" s="554"/>
    </row>
    <row r="24" spans="1:9" s="215" customFormat="1">
      <c r="A24" s="14" t="s">
        <v>100</v>
      </c>
      <c r="B24" s="195">
        <v>6000</v>
      </c>
      <c r="C24" s="195">
        <v>29.018000000000001</v>
      </c>
      <c r="D24" s="75">
        <v>1</v>
      </c>
      <c r="E24" s="76" t="s">
        <v>4</v>
      </c>
      <c r="F24" s="216"/>
      <c r="G24" s="554"/>
      <c r="H24" s="554"/>
      <c r="I24" s="554"/>
    </row>
    <row r="25" spans="1:9" s="215" customFormat="1">
      <c r="A25" s="14" t="s">
        <v>798</v>
      </c>
      <c r="B25" s="195">
        <v>13000</v>
      </c>
      <c r="C25" s="195">
        <v>120.125</v>
      </c>
      <c r="D25" s="75">
        <v>1</v>
      </c>
      <c r="E25" s="76" t="s">
        <v>4</v>
      </c>
      <c r="F25" s="216"/>
      <c r="G25" s="554"/>
      <c r="H25" s="554"/>
      <c r="I25" s="554"/>
    </row>
    <row r="26" spans="1:9" s="215" customFormat="1">
      <c r="A26" s="14" t="s">
        <v>113</v>
      </c>
      <c r="B26" s="195">
        <v>90000</v>
      </c>
      <c r="C26" s="195">
        <v>117.05</v>
      </c>
      <c r="D26" s="75">
        <v>1</v>
      </c>
      <c r="E26" s="76" t="s">
        <v>4</v>
      </c>
      <c r="F26" s="216"/>
      <c r="G26" s="554"/>
      <c r="H26" s="554"/>
      <c r="I26" s="554"/>
    </row>
    <row r="27" spans="1:9" s="216" customFormat="1">
      <c r="A27" s="14" t="s">
        <v>149</v>
      </c>
      <c r="B27" s="195">
        <v>8000</v>
      </c>
      <c r="C27" s="195">
        <v>456.416</v>
      </c>
      <c r="D27" s="75">
        <v>1</v>
      </c>
      <c r="E27" s="76" t="s">
        <v>4</v>
      </c>
      <c r="G27" s="554"/>
      <c r="H27" s="554"/>
      <c r="I27" s="554"/>
    </row>
    <row r="28" spans="1:9" s="215" customFormat="1">
      <c r="A28" s="14" t="s">
        <v>542</v>
      </c>
      <c r="B28" s="195">
        <v>6000000</v>
      </c>
      <c r="C28" s="195">
        <v>6000.15</v>
      </c>
      <c r="D28" s="75">
        <v>1</v>
      </c>
      <c r="E28" s="76" t="s">
        <v>4</v>
      </c>
      <c r="F28" s="216"/>
      <c r="G28" s="554"/>
      <c r="H28" s="554"/>
      <c r="I28" s="554"/>
    </row>
    <row r="29" spans="1:9" s="216" customFormat="1">
      <c r="A29" s="14" t="s">
        <v>678</v>
      </c>
      <c r="B29" s="195">
        <v>3000000</v>
      </c>
      <c r="C29" s="195">
        <v>3</v>
      </c>
      <c r="D29" s="75">
        <v>1</v>
      </c>
      <c r="E29" s="76" t="s">
        <v>4</v>
      </c>
    </row>
    <row r="30" spans="1:9" s="216" customFormat="1" ht="12.75">
      <c r="A30" s="82" t="s">
        <v>856</v>
      </c>
      <c r="B30" s="195">
        <v>4505646926</v>
      </c>
      <c r="C30" s="195">
        <v>169.32</v>
      </c>
      <c r="D30" s="358">
        <v>1</v>
      </c>
      <c r="E30" s="76" t="s">
        <v>4</v>
      </c>
      <c r="H30" s="691"/>
    </row>
    <row r="31" spans="1:9" s="215" customFormat="1">
      <c r="A31" s="78" t="s">
        <v>5</v>
      </c>
      <c r="B31" s="592"/>
      <c r="C31" s="592">
        <v>7346.259</v>
      </c>
      <c r="D31" s="79"/>
      <c r="E31" s="80"/>
      <c r="F31" s="216"/>
    </row>
    <row r="32" spans="1:9">
      <c r="A32" s="14"/>
      <c r="B32" s="66"/>
      <c r="C32" s="66"/>
      <c r="D32" s="75"/>
      <c r="E32" s="14"/>
      <c r="F32" s="14"/>
      <c r="H32" s="14"/>
    </row>
    <row r="33" spans="1:6">
      <c r="A33" s="216"/>
      <c r="B33" s="216"/>
      <c r="C33" s="216"/>
      <c r="D33" s="216"/>
      <c r="E33" s="216"/>
      <c r="F33" s="14"/>
    </row>
    <row r="34" spans="1:6">
      <c r="A34" s="216"/>
      <c r="B34" s="216"/>
      <c r="C34" s="216"/>
      <c r="D34" s="216"/>
      <c r="E34" s="216"/>
      <c r="F34" s="14"/>
    </row>
    <row r="35" spans="1:6">
      <c r="A35" s="14" t="s">
        <v>6</v>
      </c>
      <c r="B35" s="66"/>
      <c r="C35" s="66"/>
      <c r="D35" s="75"/>
      <c r="E35" s="14"/>
      <c r="F35" s="14"/>
    </row>
    <row r="36" spans="1:6" s="216" customFormat="1">
      <c r="A36" s="14"/>
      <c r="B36" s="66"/>
      <c r="C36" s="66"/>
      <c r="D36" s="75"/>
      <c r="E36" s="14"/>
      <c r="F36" s="14"/>
    </row>
    <row r="37" spans="1:6" s="216" customFormat="1">
      <c r="A37" s="14"/>
      <c r="B37" s="66"/>
      <c r="C37" s="66"/>
      <c r="D37" s="75"/>
      <c r="E37" s="14"/>
      <c r="F37" s="14"/>
    </row>
    <row r="38" spans="1:6" s="216" customFormat="1">
      <c r="A38" s="14"/>
      <c r="B38" s="66"/>
      <c r="C38" s="66"/>
      <c r="D38" s="75"/>
      <c r="E38" s="14"/>
      <c r="F38" s="14"/>
    </row>
    <row r="39" spans="1:6">
      <c r="A39" s="216"/>
      <c r="B39" s="216"/>
      <c r="C39" s="66"/>
      <c r="D39" s="75"/>
      <c r="E39" s="14"/>
      <c r="F39" s="14"/>
    </row>
    <row r="40" spans="1:6">
      <c r="A40" s="13" t="s">
        <v>101</v>
      </c>
      <c r="B40" s="66"/>
      <c r="C40" s="66"/>
      <c r="D40" s="75"/>
      <c r="E40" s="14"/>
      <c r="F40" s="14"/>
    </row>
    <row r="41" spans="1:6" s="216" customFormat="1">
      <c r="D41" s="75"/>
      <c r="E41" s="14"/>
      <c r="F41" s="14"/>
    </row>
    <row r="42" spans="1:6" s="216" customFormat="1">
      <c r="B42" s="906" t="s">
        <v>831</v>
      </c>
      <c r="C42" s="906"/>
      <c r="D42" s="75"/>
      <c r="E42" s="14"/>
      <c r="F42" s="14"/>
    </row>
    <row r="43" spans="1:6" ht="13.5" customHeight="1" thickBot="1">
      <c r="A43" s="1" t="s">
        <v>96</v>
      </c>
      <c r="B43" s="190">
        <v>44561</v>
      </c>
      <c r="C43" s="16">
        <v>44196</v>
      </c>
      <c r="D43" s="75"/>
      <c r="E43" s="14"/>
      <c r="F43" s="14"/>
    </row>
    <row r="44" spans="1:6">
      <c r="A44" s="216" t="s">
        <v>15</v>
      </c>
      <c r="B44" s="700">
        <v>0</v>
      </c>
      <c r="C44" s="522">
        <v>25</v>
      </c>
      <c r="D44" s="75"/>
      <c r="E44" s="14"/>
      <c r="F44" s="14"/>
    </row>
    <row r="45" spans="1:6">
      <c r="A45" s="14" t="s">
        <v>176</v>
      </c>
      <c r="B45" s="700">
        <v>0</v>
      </c>
      <c r="C45" s="18">
        <v>149</v>
      </c>
      <c r="D45" s="75"/>
      <c r="E45" s="14"/>
      <c r="F45" s="14"/>
    </row>
    <row r="46" spans="1:6">
      <c r="A46" s="223" t="s">
        <v>102</v>
      </c>
      <c r="B46" s="701">
        <v>0</v>
      </c>
      <c r="C46" s="289">
        <v>16.899999999999999</v>
      </c>
      <c r="D46" s="216"/>
      <c r="F46" s="216"/>
    </row>
    <row r="47" spans="1:6">
      <c r="A47" s="14"/>
      <c r="B47" s="66"/>
      <c r="C47" s="66"/>
      <c r="D47" s="14"/>
      <c r="E47" s="14"/>
      <c r="F47" s="14"/>
    </row>
    <row r="48" spans="1:6" s="216" customFormat="1">
      <c r="A48" s="14"/>
      <c r="B48" s="66"/>
      <c r="C48" s="66"/>
      <c r="D48" s="75"/>
      <c r="E48" s="14"/>
      <c r="F48" s="14"/>
    </row>
    <row r="49" spans="1:6">
      <c r="A49" s="13" t="s">
        <v>548</v>
      </c>
      <c r="B49" s="66"/>
      <c r="C49" s="66"/>
      <c r="D49" s="75"/>
      <c r="E49" s="14"/>
      <c r="F49" s="14"/>
    </row>
    <row r="50" spans="1:6">
      <c r="A50" s="216"/>
      <c r="D50" s="75"/>
      <c r="E50" s="14"/>
      <c r="F50" s="14"/>
    </row>
    <row r="51" spans="1:6" ht="12.75">
      <c r="A51" s="216"/>
      <c r="B51" s="904" t="s">
        <v>652</v>
      </c>
      <c r="C51" s="905"/>
      <c r="D51" s="216"/>
      <c r="E51" s="216"/>
      <c r="F51" s="216"/>
    </row>
    <row r="52" spans="1:6" ht="12.75" thickBot="1">
      <c r="A52" s="1" t="s">
        <v>96</v>
      </c>
      <c r="B52" s="190">
        <v>44561</v>
      </c>
      <c r="C52" s="3">
        <v>44196</v>
      </c>
      <c r="D52" s="216"/>
      <c r="E52" s="216"/>
      <c r="F52" s="216"/>
    </row>
    <row r="53" spans="1:6">
      <c r="A53" s="216" t="s">
        <v>15</v>
      </c>
      <c r="B53" s="362">
        <v>5890</v>
      </c>
      <c r="C53" s="546">
        <v>5894</v>
      </c>
      <c r="D53" s="216"/>
      <c r="E53" s="216"/>
      <c r="F53" s="216"/>
    </row>
    <row r="54" spans="1:6">
      <c r="A54" s="14" t="s">
        <v>176</v>
      </c>
      <c r="B54" s="362">
        <v>22815</v>
      </c>
      <c r="C54" s="546">
        <v>24688</v>
      </c>
      <c r="D54" s="216"/>
      <c r="E54" s="216"/>
      <c r="F54" s="216"/>
    </row>
    <row r="55" spans="1:6">
      <c r="A55" s="223" t="s">
        <v>102</v>
      </c>
      <c r="B55" s="365">
        <v>25.82</v>
      </c>
      <c r="C55" s="365">
        <v>23.87</v>
      </c>
      <c r="D55" s="216"/>
      <c r="E55" s="216"/>
      <c r="F55" s="216"/>
    </row>
    <row r="56" spans="1:6">
      <c r="A56" s="216"/>
      <c r="B56" s="628"/>
      <c r="C56" s="216"/>
      <c r="D56" s="216"/>
      <c r="E56" s="216"/>
      <c r="F56" s="216"/>
    </row>
    <row r="57" spans="1:6">
      <c r="A57" s="216"/>
      <c r="B57" s="216"/>
      <c r="C57" s="216"/>
      <c r="D57" s="216"/>
      <c r="E57" s="216"/>
      <c r="F57" s="216"/>
    </row>
    <row r="59" spans="1:6">
      <c r="A59" s="17" t="s">
        <v>891</v>
      </c>
    </row>
  </sheetData>
  <mergeCells count="2">
    <mergeCell ref="B51:C51"/>
    <mergeCell ref="B42:C42"/>
  </mergeCells>
  <hyperlinks>
    <hyperlink ref="G1" location="Innholdsfortegnelse!A1" display="Innholdsfortegnelse" xr:uid="{5BF65119-7C08-49AC-8FDC-F22CD48CAC20}"/>
  </hyperlinks>
  <pageMargins left="0.74803149606299213" right="0.74803149606299213" top="0.98425196850393704" bottom="0.98425196850393704" header="0.51181102362204722" footer="0.51181102362204722"/>
  <pageSetup paperSize="9" scale="87" fitToHeight="2" orientation="portrait" r:id="rId1"/>
  <headerFooter alignWithMargins="0">
    <oddHeader>&amp;R&amp;"Calibri"&amp;12&amp;KFF9100F O R T R O L I G&amp;1#</oddHeader>
    <oddFooter>&amp;R&amp;A&amp;L&amp;1#&amp;"Calibri"&amp;12&amp;KFF9100F O R T R O L I G</oddFooter>
  </headerFooter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26"/>
  <sheetViews>
    <sheetView showGridLines="0" zoomScaleNormal="100" workbookViewId="0">
      <selection activeCell="L1" sqref="L1"/>
    </sheetView>
  </sheetViews>
  <sheetFormatPr baseColWidth="10" defaultColWidth="11" defaultRowHeight="12"/>
  <cols>
    <col min="1" max="1" width="32.75" style="127" bestFit="1" customWidth="1"/>
    <col min="2" max="2" width="11.875" style="127" bestFit="1" customWidth="1"/>
    <col min="3" max="3" width="11.125" style="127" bestFit="1" customWidth="1"/>
    <col min="4" max="4" width="11.875" style="127" bestFit="1" customWidth="1"/>
    <col min="5" max="5" width="11.125" style="127" bestFit="1" customWidth="1"/>
    <col min="6" max="6" width="11" style="127"/>
    <col min="7" max="7" width="17.125" style="127" bestFit="1" customWidth="1"/>
    <col min="8" max="8" width="11" style="127"/>
    <col min="9" max="9" width="23.125" style="127" customWidth="1"/>
    <col min="10" max="16384" width="11" style="127"/>
  </cols>
  <sheetData>
    <row r="1" spans="1:16" ht="21">
      <c r="A1" s="459" t="s">
        <v>541</v>
      </c>
      <c r="B1" s="128"/>
      <c r="C1" s="128"/>
      <c r="E1" s="216"/>
      <c r="G1" s="899" t="s">
        <v>826</v>
      </c>
    </row>
    <row r="2" spans="1:16">
      <c r="E2" s="216"/>
      <c r="I2" s="462"/>
      <c r="J2" s="462"/>
      <c r="K2" s="462"/>
      <c r="L2" s="462"/>
      <c r="M2" s="462"/>
      <c r="N2" s="462"/>
      <c r="O2" s="462"/>
      <c r="P2" s="462"/>
    </row>
    <row r="3" spans="1:16" ht="12.75" customHeight="1">
      <c r="A3" s="129"/>
      <c r="B3" s="132"/>
      <c r="C3" s="130"/>
      <c r="D3" s="130"/>
      <c r="I3" s="462"/>
      <c r="J3" s="462"/>
      <c r="K3" s="462"/>
      <c r="L3" s="462"/>
      <c r="M3" s="462"/>
      <c r="N3" s="462"/>
      <c r="O3" s="462"/>
      <c r="P3" s="462"/>
    </row>
    <row r="4" spans="1:16" ht="12" customHeight="1">
      <c r="B4" s="638" t="s">
        <v>534</v>
      </c>
      <c r="C4" s="638" t="s">
        <v>535</v>
      </c>
      <c r="D4" s="638" t="s">
        <v>534</v>
      </c>
      <c r="E4" s="638" t="s">
        <v>535</v>
      </c>
      <c r="I4" s="462"/>
      <c r="J4" s="462"/>
      <c r="K4" s="462"/>
      <c r="L4" s="462"/>
      <c r="M4" s="462"/>
      <c r="N4" s="462"/>
      <c r="O4" s="462"/>
      <c r="P4" s="462"/>
    </row>
    <row r="5" spans="1:16" ht="12" customHeight="1" thickBot="1">
      <c r="A5" s="281" t="s">
        <v>530</v>
      </c>
      <c r="B5" s="852">
        <v>2020</v>
      </c>
      <c r="C5" s="851">
        <v>2020</v>
      </c>
      <c r="D5" s="851" t="s">
        <v>825</v>
      </c>
      <c r="E5" s="851" t="s">
        <v>825</v>
      </c>
      <c r="I5" s="462"/>
      <c r="J5" s="462"/>
      <c r="K5" s="462"/>
      <c r="L5" s="462"/>
      <c r="M5" s="462"/>
      <c r="N5" s="462"/>
      <c r="O5" s="462"/>
      <c r="P5" s="462"/>
    </row>
    <row r="6" spans="1:16" ht="12.95" customHeight="1" thickTop="1">
      <c r="A6" s="282" t="s">
        <v>533</v>
      </c>
      <c r="B6" s="854">
        <v>0.25932296296296281</v>
      </c>
      <c r="C6" s="853">
        <v>4.6759279586272851E-2</v>
      </c>
      <c r="D6" s="854">
        <v>0.27818941927870688</v>
      </c>
      <c r="E6" s="853">
        <v>6.8136090545635797E-2</v>
      </c>
      <c r="I6" s="462"/>
      <c r="J6" s="462"/>
      <c r="K6" s="462"/>
      <c r="L6" s="462"/>
      <c r="M6" s="462"/>
      <c r="N6" s="462"/>
      <c r="O6" s="462"/>
      <c r="P6" s="462"/>
    </row>
    <row r="7" spans="1:16" ht="12.95" customHeight="1">
      <c r="A7" s="282" t="s">
        <v>95</v>
      </c>
      <c r="B7" s="854">
        <v>0.53669230769230758</v>
      </c>
      <c r="C7" s="853">
        <v>0.30617413489851703</v>
      </c>
      <c r="D7" s="855">
        <v>0.54327544247786907</v>
      </c>
      <c r="E7" s="855">
        <v>0.36888789935502292</v>
      </c>
      <c r="I7" s="462"/>
      <c r="J7" s="462"/>
      <c r="K7" s="462"/>
      <c r="L7" s="462"/>
      <c r="M7" s="462"/>
      <c r="N7" s="462"/>
      <c r="O7" s="462"/>
      <c r="P7" s="462"/>
    </row>
    <row r="8" spans="1:16" ht="12.95" customHeight="1">
      <c r="A8" s="282" t="s">
        <v>17</v>
      </c>
      <c r="B8" s="854">
        <v>0.50205660377358519</v>
      </c>
      <c r="C8" s="853">
        <v>0.34105767105731688</v>
      </c>
      <c r="D8" s="855">
        <v>0.49807204610951</v>
      </c>
      <c r="E8" s="855">
        <v>0.32009515028761804</v>
      </c>
      <c r="I8" s="462"/>
      <c r="J8" s="462"/>
      <c r="K8" s="462"/>
      <c r="L8" s="462"/>
      <c r="M8" s="462"/>
      <c r="N8" s="462"/>
      <c r="O8" s="462"/>
      <c r="P8" s="462"/>
    </row>
    <row r="10" spans="1:16">
      <c r="A10" s="871" t="s">
        <v>870</v>
      </c>
      <c r="B10" s="862"/>
      <c r="C10" s="862"/>
      <c r="D10" s="862"/>
      <c r="E10" s="862"/>
      <c r="F10" s="862"/>
      <c r="G10" s="862"/>
      <c r="H10" s="862"/>
      <c r="I10" s="862"/>
    </row>
    <row r="13" spans="1:16" ht="21">
      <c r="A13" s="459" t="s">
        <v>607</v>
      </c>
      <c r="E13" s="216"/>
    </row>
    <row r="14" spans="1:16">
      <c r="E14" s="216"/>
    </row>
    <row r="15" spans="1:16">
      <c r="A15" s="639"/>
      <c r="B15" s="132"/>
      <c r="C15" s="640"/>
      <c r="D15" s="640"/>
    </row>
    <row r="16" spans="1:16">
      <c r="B16" s="638" t="s">
        <v>534</v>
      </c>
      <c r="C16" s="638" t="s">
        <v>535</v>
      </c>
      <c r="D16" s="638" t="s">
        <v>534</v>
      </c>
      <c r="E16" s="638" t="s">
        <v>535</v>
      </c>
    </row>
    <row r="17" spans="1:9" ht="12.75" thickBot="1">
      <c r="A17" s="281" t="s">
        <v>530</v>
      </c>
      <c r="B17" s="847">
        <v>2020</v>
      </c>
      <c r="C17" s="846">
        <v>2020</v>
      </c>
      <c r="D17" s="846" t="s">
        <v>825</v>
      </c>
      <c r="E17" s="846" t="s">
        <v>825</v>
      </c>
    </row>
    <row r="18" spans="1:9" ht="12.95" customHeight="1" thickTop="1">
      <c r="A18" s="282" t="s">
        <v>533</v>
      </c>
      <c r="B18" s="849">
        <v>0.28269723918085232</v>
      </c>
      <c r="C18" s="848">
        <v>4.1969035627767451E-2</v>
      </c>
      <c r="D18" s="849">
        <v>0.30302761860849436</v>
      </c>
      <c r="E18" s="848">
        <v>5.6503651833605083E-2</v>
      </c>
    </row>
    <row r="19" spans="1:9" ht="12.95" customHeight="1">
      <c r="A19" s="282" t="s">
        <v>95</v>
      </c>
      <c r="B19" s="849">
        <v>0.52086278047248413</v>
      </c>
      <c r="C19" s="848">
        <v>0.3025784858255835</v>
      </c>
      <c r="D19" s="850">
        <v>0.52119208407152906</v>
      </c>
      <c r="E19" s="850">
        <v>0.34242542990990926</v>
      </c>
    </row>
    <row r="20" spans="1:9" ht="12.95" customHeight="1">
      <c r="A20" s="282" t="s">
        <v>17</v>
      </c>
      <c r="B20" s="849">
        <v>0.35498237850151837</v>
      </c>
      <c r="C20" s="848">
        <v>0.40302089907884531</v>
      </c>
      <c r="D20" s="850">
        <v>0.40891672740845253</v>
      </c>
      <c r="E20" s="850">
        <v>0.29218551382133195</v>
      </c>
    </row>
    <row r="22" spans="1:9">
      <c r="A22" s="862" t="s">
        <v>871</v>
      </c>
      <c r="B22" s="862"/>
      <c r="C22" s="862"/>
      <c r="D22" s="862"/>
      <c r="E22" s="862"/>
      <c r="F22" s="862"/>
      <c r="G22" s="862"/>
      <c r="H22" s="862"/>
      <c r="I22" s="862"/>
    </row>
    <row r="23" spans="1:9">
      <c r="A23" s="862"/>
      <c r="B23" s="862"/>
      <c r="C23" s="862"/>
      <c r="D23" s="862"/>
      <c r="E23" s="862"/>
      <c r="F23" s="862"/>
      <c r="G23" s="862"/>
      <c r="H23" s="862"/>
      <c r="I23" s="862"/>
    </row>
    <row r="24" spans="1:9">
      <c r="A24" s="862" t="s">
        <v>872</v>
      </c>
      <c r="B24" s="862"/>
      <c r="C24" s="862"/>
      <c r="D24" s="862"/>
      <c r="E24" s="862"/>
      <c r="F24" s="862"/>
      <c r="G24" s="862"/>
      <c r="H24" s="862"/>
      <c r="I24" s="862"/>
    </row>
    <row r="25" spans="1:9">
      <c r="A25" s="862"/>
      <c r="B25" s="862"/>
      <c r="C25" s="862"/>
      <c r="D25" s="862"/>
      <c r="E25" s="862"/>
      <c r="F25" s="862"/>
      <c r="G25" s="862"/>
      <c r="H25" s="862"/>
      <c r="I25" s="862"/>
    </row>
    <row r="26" spans="1:9">
      <c r="A26" s="862"/>
      <c r="B26" s="862"/>
      <c r="C26" s="862"/>
      <c r="D26" s="862"/>
      <c r="E26" s="862"/>
      <c r="F26" s="862"/>
      <c r="G26" s="862"/>
      <c r="H26" s="862"/>
      <c r="I26" s="862"/>
    </row>
  </sheetData>
  <hyperlinks>
    <hyperlink ref="G1" location="Innholdsfortegnelse!A1" display="Innholdsfortegnelse" xr:uid="{AE4B6B6E-E061-4B6E-A637-DD97F111B006}"/>
  </hyperlink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46"/>
  <sheetViews>
    <sheetView showGridLines="0" workbookViewId="0">
      <selection activeCell="L1" sqref="L1"/>
    </sheetView>
  </sheetViews>
  <sheetFormatPr baseColWidth="10" defaultColWidth="11" defaultRowHeight="12"/>
  <cols>
    <col min="1" max="3" width="11" style="25"/>
    <col min="4" max="4" width="5.125" style="25" customWidth="1"/>
    <col min="5" max="9" width="11" style="25"/>
    <col min="10" max="11" width="17.125" style="25" bestFit="1" customWidth="1"/>
    <col min="12" max="16384" width="11" style="25"/>
  </cols>
  <sheetData>
    <row r="1" spans="1:11" ht="21">
      <c r="A1" s="459" t="s">
        <v>612</v>
      </c>
      <c r="B1" s="127"/>
      <c r="C1" s="128"/>
      <c r="D1" s="127"/>
      <c r="E1" s="127"/>
      <c r="J1" s="899" t="s">
        <v>826</v>
      </c>
    </row>
    <row r="2" spans="1:11">
      <c r="A2" s="127"/>
      <c r="B2" s="127"/>
      <c r="C2" s="127"/>
      <c r="D2" s="127"/>
      <c r="E2" s="127"/>
      <c r="K2" s="859"/>
    </row>
    <row r="3" spans="1:11">
      <c r="A3" s="315" t="s">
        <v>609</v>
      </c>
      <c r="E3" s="315" t="s">
        <v>17</v>
      </c>
      <c r="K3" s="859"/>
    </row>
    <row r="5" spans="1:11" ht="12.75" thickBot="1">
      <c r="A5" s="316" t="s">
        <v>603</v>
      </c>
      <c r="B5" s="317" t="s">
        <v>610</v>
      </c>
      <c r="C5" s="317" t="s">
        <v>611</v>
      </c>
      <c r="E5" s="316" t="s">
        <v>603</v>
      </c>
      <c r="F5" s="317" t="s">
        <v>610</v>
      </c>
      <c r="G5" s="317" t="s">
        <v>611</v>
      </c>
    </row>
    <row r="6" spans="1:11" ht="13.5" customHeight="1" thickTop="1">
      <c r="A6" s="857">
        <v>2019</v>
      </c>
      <c r="B6" s="858">
        <v>3.1668838454685534E-3</v>
      </c>
      <c r="C6" s="858">
        <v>1.634954824416662E-4</v>
      </c>
      <c r="D6" s="856"/>
      <c r="E6" s="857">
        <v>2019</v>
      </c>
      <c r="F6" s="858">
        <v>1.6874329603405139E-2</v>
      </c>
      <c r="G6" s="858">
        <v>2.699249248072212E-3</v>
      </c>
    </row>
    <row r="7" spans="1:11" ht="13.5" customHeight="1">
      <c r="A7" s="857">
        <v>2020</v>
      </c>
      <c r="B7" s="858">
        <v>2.8534091521784707E-3</v>
      </c>
      <c r="C7" s="858">
        <v>5.8168494306933612E-4</v>
      </c>
      <c r="D7" s="856"/>
      <c r="E7" s="857">
        <v>2020</v>
      </c>
      <c r="F7" s="858">
        <v>2.6003073117428374E-2</v>
      </c>
      <c r="G7" s="858">
        <v>2.516323200405407E-2</v>
      </c>
    </row>
    <row r="8" spans="1:11" ht="13.5" customHeight="1">
      <c r="A8" s="857">
        <v>2021</v>
      </c>
      <c r="B8" s="858">
        <v>2.2395827358806758E-3</v>
      </c>
      <c r="C8" s="858">
        <v>-2.2418351517785516E-4</v>
      </c>
      <c r="D8" s="856"/>
      <c r="E8" s="857">
        <v>2021</v>
      </c>
      <c r="F8" s="858">
        <v>2.0067618705132999E-2</v>
      </c>
      <c r="G8" s="858">
        <v>2.7734831352420435E-3</v>
      </c>
    </row>
    <row r="13" spans="1:11">
      <c r="A13" s="859"/>
      <c r="B13" s="859"/>
      <c r="C13" s="859"/>
      <c r="D13" s="859"/>
      <c r="E13" s="859"/>
      <c r="F13" s="859"/>
      <c r="G13" s="859"/>
      <c r="H13" s="859"/>
    </row>
    <row r="46" spans="6:6">
      <c r="F46" s="25" t="s">
        <v>855</v>
      </c>
    </row>
  </sheetData>
  <hyperlinks>
    <hyperlink ref="J1" location="Innholdsfortegnelse!A1" display="Innholdsfortegnelse" xr:uid="{BF9A3A8D-8384-4DB0-87CC-EA00CF252848}"/>
  </hyperlinks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17">
    <pageSetUpPr fitToPage="1"/>
  </sheetPr>
  <dimension ref="A1:P30"/>
  <sheetViews>
    <sheetView showGridLines="0" zoomScaleNormal="100" workbookViewId="0">
      <selection activeCell="L1" sqref="L1"/>
    </sheetView>
  </sheetViews>
  <sheetFormatPr baseColWidth="10" defaultColWidth="11" defaultRowHeight="12"/>
  <cols>
    <col min="1" max="1" width="21.25" style="17" customWidth="1"/>
    <col min="2" max="2" width="9.875" style="17" customWidth="1"/>
    <col min="3" max="3" width="14.125" style="17" customWidth="1"/>
    <col min="4" max="4" width="11.125" style="17" customWidth="1"/>
    <col min="5" max="5" width="2.125" style="17" customWidth="1"/>
    <col min="6" max="6" width="15.125" style="17" customWidth="1"/>
    <col min="7" max="7" width="11.125" style="17" customWidth="1"/>
    <col min="8" max="8" width="2.125" style="17" customWidth="1"/>
    <col min="9" max="9" width="15.625" style="17" customWidth="1"/>
    <col min="10" max="10" width="16.125" style="17" customWidth="1"/>
    <col min="11" max="12" width="17.125" style="17" bestFit="1" customWidth="1"/>
    <col min="13" max="16384" width="11" style="17"/>
  </cols>
  <sheetData>
    <row r="1" spans="1:16" ht="21">
      <c r="A1" s="459" t="s">
        <v>556</v>
      </c>
      <c r="F1" s="14"/>
      <c r="G1" s="14"/>
      <c r="H1" s="14"/>
      <c r="I1" s="14"/>
      <c r="L1" s="899" t="s">
        <v>826</v>
      </c>
    </row>
    <row r="2" spans="1:16">
      <c r="A2" s="14" t="s">
        <v>108</v>
      </c>
      <c r="K2" s="216"/>
    </row>
    <row r="3" spans="1:16">
      <c r="A3" s="133"/>
    </row>
    <row r="4" spans="1:16" ht="12.75">
      <c r="A4" s="134"/>
      <c r="C4" s="921">
        <v>2021</v>
      </c>
      <c r="D4" s="922"/>
      <c r="E4" s="135"/>
      <c r="F4" s="923">
        <v>2020</v>
      </c>
      <c r="G4" s="924"/>
      <c r="K4" s="925"/>
      <c r="L4" s="926"/>
      <c r="M4" s="570"/>
      <c r="N4" s="927"/>
      <c r="O4" s="926"/>
      <c r="P4" s="82"/>
    </row>
    <row r="5" spans="1:16" ht="39" thickBot="1">
      <c r="A5" s="920" t="s">
        <v>111</v>
      </c>
      <c r="B5" s="920"/>
      <c r="C5" s="608" t="s">
        <v>110</v>
      </c>
      <c r="D5" s="718" t="s">
        <v>135</v>
      </c>
      <c r="E5" s="122"/>
      <c r="F5" s="73" t="s">
        <v>110</v>
      </c>
      <c r="G5" s="122" t="s">
        <v>135</v>
      </c>
      <c r="H5" s="1"/>
      <c r="K5" s="571"/>
      <c r="L5" s="572"/>
      <c r="M5" s="572"/>
      <c r="N5" s="573"/>
      <c r="O5" s="574"/>
      <c r="P5" s="82"/>
    </row>
    <row r="6" spans="1:16" s="216" customFormat="1">
      <c r="A6" s="299" t="s">
        <v>559</v>
      </c>
      <c r="B6" s="299"/>
      <c r="C6" s="695"/>
      <c r="D6" s="572"/>
      <c r="E6" s="300"/>
      <c r="F6" s="57"/>
      <c r="G6" s="300"/>
      <c r="H6" s="14"/>
      <c r="K6" s="571"/>
      <c r="L6" s="572"/>
      <c r="M6" s="572"/>
      <c r="N6" s="573"/>
      <c r="O6" s="574"/>
      <c r="P6" s="82"/>
    </row>
    <row r="7" spans="1:16" s="216" customFormat="1">
      <c r="A7" s="53" t="s">
        <v>80</v>
      </c>
      <c r="B7" s="53"/>
      <c r="C7" s="367">
        <v>50983.127999999997</v>
      </c>
      <c r="D7" s="568">
        <f>30193.246/C7</f>
        <v>0.59222035179952082</v>
      </c>
      <c r="E7" s="296"/>
      <c r="F7" s="566">
        <v>46129.144</v>
      </c>
      <c r="G7" s="568">
        <f>26769.997/F7</f>
        <v>0.58032720052208209</v>
      </c>
      <c r="H7" s="14"/>
      <c r="K7" s="229"/>
      <c r="L7" s="568"/>
      <c r="M7" s="574"/>
      <c r="N7" s="229"/>
      <c r="O7" s="568"/>
      <c r="P7" s="82"/>
    </row>
    <row r="8" spans="1:16" s="216" customFormat="1">
      <c r="A8" s="53" t="s">
        <v>202</v>
      </c>
      <c r="B8" s="53"/>
      <c r="C8" s="367">
        <f>32455.713+2.873</f>
        <v>32458.585999999999</v>
      </c>
      <c r="D8" s="568">
        <f>(6924.187+0)/C8</f>
        <v>0.2133237412128797</v>
      </c>
      <c r="E8" s="296"/>
      <c r="F8" s="566">
        <f>31089.293+1.169</f>
        <v>31090.462000000003</v>
      </c>
      <c r="G8" s="568">
        <f>6578.2/F8</f>
        <v>0.21158257474591402</v>
      </c>
      <c r="H8" s="14"/>
      <c r="K8" s="229"/>
      <c r="L8" s="568"/>
      <c r="M8" s="574"/>
      <c r="N8" s="229"/>
      <c r="O8" s="568"/>
      <c r="P8" s="82"/>
    </row>
    <row r="9" spans="1:16" s="216" customFormat="1">
      <c r="A9" s="297" t="s">
        <v>79</v>
      </c>
      <c r="B9" s="297"/>
      <c r="C9" s="368">
        <v>13236.633</v>
      </c>
      <c r="D9" s="569">
        <f>1039.988/C9</f>
        <v>7.8568923078852465E-2</v>
      </c>
      <c r="E9" s="298"/>
      <c r="F9" s="368">
        <v>11492.876</v>
      </c>
      <c r="G9" s="569">
        <f>944.889/F9</f>
        <v>8.2215191393346626E-2</v>
      </c>
      <c r="H9" s="20"/>
      <c r="K9" s="229"/>
      <c r="L9" s="575"/>
      <c r="M9" s="229"/>
      <c r="N9" s="229"/>
      <c r="O9" s="575"/>
      <c r="P9" s="82"/>
    </row>
    <row r="10" spans="1:16">
      <c r="A10" s="91" t="s">
        <v>18</v>
      </c>
      <c r="B10" s="55"/>
      <c r="C10" s="696"/>
      <c r="D10" s="696"/>
      <c r="E10" s="55"/>
      <c r="F10" s="55"/>
      <c r="G10" s="55"/>
      <c r="K10" s="82"/>
      <c r="L10" s="82"/>
      <c r="M10" s="82"/>
      <c r="N10" s="82"/>
      <c r="O10" s="82"/>
      <c r="P10" s="82"/>
    </row>
    <row r="11" spans="1:16">
      <c r="A11" s="59" t="s">
        <v>41</v>
      </c>
      <c r="B11" s="55"/>
      <c r="C11" s="367">
        <v>6681.1490000000003</v>
      </c>
      <c r="D11" s="568">
        <f>5814.371/C11</f>
        <v>0.87026512954583113</v>
      </c>
      <c r="E11" s="136"/>
      <c r="F11" s="566">
        <v>6387.2420000000002</v>
      </c>
      <c r="G11" s="568">
        <f>5458.504/F11</f>
        <v>0.85459483138418735</v>
      </c>
      <c r="K11" s="229"/>
      <c r="L11" s="568"/>
      <c r="M11" s="568"/>
      <c r="N11" s="229"/>
      <c r="O11" s="568"/>
      <c r="P11" s="82"/>
    </row>
    <row r="12" spans="1:16">
      <c r="A12" s="59" t="s">
        <v>70</v>
      </c>
      <c r="B12" s="59"/>
      <c r="C12" s="367">
        <v>163780.573</v>
      </c>
      <c r="D12" s="568">
        <f>147285.068/C12</f>
        <v>0.89928289602454858</v>
      </c>
      <c r="E12" s="136"/>
      <c r="F12" s="566">
        <v>152786.777</v>
      </c>
      <c r="G12" s="568">
        <f>133004.81/F12</f>
        <v>0.87052566073829807</v>
      </c>
      <c r="K12" s="229"/>
      <c r="L12" s="568"/>
      <c r="M12" s="568"/>
      <c r="N12" s="229"/>
      <c r="O12" s="568"/>
      <c r="P12" s="82"/>
    </row>
    <row r="13" spans="1:16" ht="12" customHeight="1">
      <c r="A13" s="59" t="s">
        <v>71</v>
      </c>
      <c r="B13" s="55"/>
      <c r="C13" s="368">
        <f>415.561+4915.047</f>
        <v>5330.6079999999993</v>
      </c>
      <c r="D13" s="568">
        <f>(15.33+262.33)/C13</f>
        <v>5.2087866899985895E-2</v>
      </c>
      <c r="E13" s="131" t="s">
        <v>73</v>
      </c>
      <c r="F13" s="368">
        <f>438.792+6633.067</f>
        <v>7071.8590000000004</v>
      </c>
      <c r="G13" s="568">
        <f>(16.076+285.082)/F13</f>
        <v>4.2585407882142448E-2</v>
      </c>
      <c r="H13" s="131" t="s">
        <v>73</v>
      </c>
      <c r="K13" s="229"/>
      <c r="L13" s="568"/>
      <c r="M13" s="576"/>
      <c r="N13" s="229"/>
      <c r="O13" s="568"/>
      <c r="P13" s="576"/>
    </row>
    <row r="14" spans="1:16">
      <c r="A14" s="92" t="s">
        <v>69</v>
      </c>
      <c r="B14" s="137"/>
      <c r="C14" s="567">
        <f>SUM(C7:C13)</f>
        <v>272470.67700000003</v>
      </c>
      <c r="D14" s="719"/>
      <c r="E14" s="138"/>
      <c r="F14" s="567">
        <f>SUM(F7:F13)</f>
        <v>254958.36</v>
      </c>
      <c r="G14" s="138"/>
      <c r="H14" s="139"/>
      <c r="K14" s="228"/>
      <c r="L14" s="229"/>
      <c r="M14" s="229"/>
      <c r="N14" s="229"/>
      <c r="O14" s="229"/>
      <c r="P14" s="82"/>
    </row>
    <row r="15" spans="1:16" ht="13.5" customHeight="1">
      <c r="A15" s="140"/>
      <c r="B15" s="140"/>
      <c r="C15" s="141"/>
      <c r="D15" s="142"/>
      <c r="E15" s="142"/>
      <c r="F15" s="142"/>
      <c r="G15" s="142"/>
      <c r="H15" s="142"/>
      <c r="I15" s="142"/>
      <c r="J15" s="142"/>
      <c r="K15" s="142"/>
    </row>
    <row r="17" spans="1:9" ht="14.25">
      <c r="A17" s="693" t="s">
        <v>724</v>
      </c>
      <c r="B17" s="693"/>
      <c r="C17" s="693"/>
      <c r="D17" s="693"/>
      <c r="E17" s="693"/>
      <c r="F17" s="693"/>
      <c r="G17" s="693"/>
      <c r="H17" s="693"/>
      <c r="I17" s="693"/>
    </row>
    <row r="18" spans="1:9" ht="14.25">
      <c r="A18" s="693" t="s">
        <v>725</v>
      </c>
      <c r="B18" s="693"/>
      <c r="C18" s="693"/>
      <c r="D18" s="693"/>
      <c r="E18" s="693"/>
      <c r="F18" s="693"/>
      <c r="G18" s="693"/>
      <c r="H18" s="693"/>
      <c r="I18" s="693"/>
    </row>
    <row r="19" spans="1:9">
      <c r="A19" s="693" t="s">
        <v>72</v>
      </c>
      <c r="B19" s="693"/>
      <c r="C19" s="693"/>
      <c r="D19" s="693"/>
      <c r="E19" s="693"/>
      <c r="F19" s="693"/>
      <c r="G19" s="693"/>
      <c r="H19" s="693"/>
      <c r="I19" s="693"/>
    </row>
    <row r="20" spans="1:9">
      <c r="A20" s="693"/>
      <c r="B20" s="693"/>
      <c r="C20" s="693"/>
      <c r="D20" s="693"/>
      <c r="E20" s="693"/>
      <c r="F20" s="693"/>
      <c r="G20" s="693"/>
      <c r="H20" s="693"/>
      <c r="I20" s="693"/>
    </row>
    <row r="21" spans="1:9">
      <c r="A21" s="693" t="s">
        <v>553</v>
      </c>
      <c r="B21" s="693"/>
      <c r="C21" s="693"/>
      <c r="D21" s="693"/>
      <c r="E21" s="693"/>
      <c r="F21" s="693"/>
      <c r="G21" s="693"/>
      <c r="H21" s="693"/>
      <c r="I21" s="693"/>
    </row>
    <row r="22" spans="1:9">
      <c r="A22" s="693"/>
      <c r="B22" s="693"/>
      <c r="C22" s="693"/>
      <c r="D22" s="693"/>
      <c r="E22" s="693"/>
      <c r="F22" s="693"/>
      <c r="G22" s="693"/>
      <c r="H22" s="693"/>
      <c r="I22" s="693"/>
    </row>
    <row r="30" spans="1:9">
      <c r="F30" s="216"/>
    </row>
  </sheetData>
  <mergeCells count="5">
    <mergeCell ref="A5:B5"/>
    <mergeCell ref="C4:D4"/>
    <mergeCell ref="F4:G4"/>
    <mergeCell ref="K4:L4"/>
    <mergeCell ref="N4:O4"/>
  </mergeCells>
  <phoneticPr fontId="7" type="noConversion"/>
  <hyperlinks>
    <hyperlink ref="L1" location="Innholdsfortegnelse!A1" display="Innholdsfortegnelse" xr:uid="{112BFD4F-3773-425D-8079-511393A392B1}"/>
  </hyperlink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47" max="16383" man="1"/>
  </rowBreaks>
  <colBreaks count="1" manualBreakCount="1">
    <brk id="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5">
    <pageSetUpPr fitToPage="1"/>
  </sheetPr>
  <dimension ref="A1:K29"/>
  <sheetViews>
    <sheetView zoomScaleNormal="100" workbookViewId="0">
      <selection activeCell="L1" sqref="L1"/>
    </sheetView>
  </sheetViews>
  <sheetFormatPr baseColWidth="10" defaultColWidth="11" defaultRowHeight="12"/>
  <cols>
    <col min="1" max="1" width="20" style="17" customWidth="1"/>
    <col min="2" max="2" width="14.75" style="17" customWidth="1"/>
    <col min="3" max="3" width="10.25" style="17" customWidth="1"/>
    <col min="4" max="4" width="11.875" style="17" customWidth="1"/>
    <col min="5" max="5" width="10.375" style="17" customWidth="1"/>
    <col min="6" max="6" width="11.875" style="17" customWidth="1"/>
    <col min="7" max="7" width="9.875" style="17" bestFit="1" customWidth="1"/>
    <col min="8" max="8" width="11.375" style="17" customWidth="1"/>
    <col min="9" max="9" width="9.375" style="17" customWidth="1"/>
    <col min="10" max="10" width="11" style="17"/>
    <col min="11" max="11" width="17.125" style="17" bestFit="1" customWidth="1"/>
    <col min="12" max="16384" width="11" style="17"/>
  </cols>
  <sheetData>
    <row r="1" spans="1:11" ht="21">
      <c r="A1" s="459" t="s">
        <v>132</v>
      </c>
      <c r="B1" s="124"/>
      <c r="C1" s="124"/>
      <c r="D1" s="124"/>
      <c r="E1" s="124"/>
      <c r="F1" s="124"/>
      <c r="G1" s="124"/>
      <c r="H1" s="124"/>
      <c r="I1" s="124"/>
      <c r="K1" s="899" t="s">
        <v>826</v>
      </c>
    </row>
    <row r="2" spans="1:11">
      <c r="A2" s="14" t="s">
        <v>108</v>
      </c>
      <c r="B2" s="14"/>
      <c r="C2" s="82"/>
      <c r="D2" s="82"/>
      <c r="E2" s="14"/>
      <c r="F2" s="14"/>
      <c r="G2" s="14"/>
      <c r="H2" s="14"/>
      <c r="I2" s="14"/>
      <c r="K2" s="216"/>
    </row>
    <row r="3" spans="1:11" ht="24.75" thickBot="1">
      <c r="A3" s="932"/>
      <c r="B3" s="932"/>
      <c r="C3" s="720" t="s">
        <v>843</v>
      </c>
      <c r="D3" s="721" t="s">
        <v>844</v>
      </c>
      <c r="E3" s="143" t="s">
        <v>810</v>
      </c>
      <c r="F3" s="112" t="s">
        <v>809</v>
      </c>
      <c r="G3" s="143" t="s">
        <v>768</v>
      </c>
      <c r="H3" s="112" t="s">
        <v>769</v>
      </c>
      <c r="I3" s="395" t="s">
        <v>677</v>
      </c>
      <c r="J3" s="216"/>
      <c r="K3" s="216"/>
    </row>
    <row r="4" spans="1:11" ht="12" customHeight="1">
      <c r="A4" s="933" t="s">
        <v>56</v>
      </c>
      <c r="B4" s="933"/>
      <c r="C4" s="579">
        <f>SUM(C5:C7)</f>
        <v>175792.33000000002</v>
      </c>
      <c r="D4" s="580">
        <f>(C4-E4)/E4</f>
        <v>5.7423691431314886E-2</v>
      </c>
      <c r="E4" s="579">
        <f>SUM(E5:E7)</f>
        <v>166245.878</v>
      </c>
      <c r="F4" s="580">
        <f t="shared" ref="F4:F11" si="0">(E4-G4)/G4</f>
        <v>6.58012654416716E-2</v>
      </c>
      <c r="G4" s="111">
        <f>SUM(G5:G7)</f>
        <v>155982.06099999999</v>
      </c>
      <c r="H4" s="376">
        <f>(G4-I4)/I4</f>
        <v>6.5833130756194944E-2</v>
      </c>
      <c r="I4" s="113">
        <v>146347.54399999999</v>
      </c>
      <c r="J4" s="216"/>
      <c r="K4" s="216"/>
    </row>
    <row r="5" spans="1:11" ht="12" customHeight="1">
      <c r="A5" s="934" t="s">
        <v>57</v>
      </c>
      <c r="B5" s="935"/>
      <c r="C5" s="367">
        <v>6681.1490000000003</v>
      </c>
      <c r="D5" s="580">
        <f t="shared" ref="D5:D11" si="1">(C5-E5)/E5</f>
        <v>4.6014696170898199E-2</v>
      </c>
      <c r="E5" s="577">
        <v>6387.2420000000002</v>
      </c>
      <c r="F5" s="580">
        <f>(E5-G5)/G5</f>
        <v>6.5409529941510725E-2</v>
      </c>
      <c r="G5" s="142">
        <v>5995.1049999999996</v>
      </c>
      <c r="H5" s="376">
        <f>(G5-I5)/I5</f>
        <v>7.6196222711128539E-3</v>
      </c>
      <c r="I5" s="120">
        <v>5949.77</v>
      </c>
      <c r="J5" s="216"/>
      <c r="K5" s="216"/>
    </row>
    <row r="6" spans="1:11" ht="12" customHeight="1">
      <c r="A6" s="934" t="s">
        <v>114</v>
      </c>
      <c r="B6" s="935"/>
      <c r="C6" s="367">
        <v>163780.573</v>
      </c>
      <c r="D6" s="580">
        <f t="shared" si="1"/>
        <v>7.195515355363509E-2</v>
      </c>
      <c r="E6" s="577">
        <v>152786.777</v>
      </c>
      <c r="F6" s="580">
        <f t="shared" si="0"/>
        <v>5.9651480703976953E-2</v>
      </c>
      <c r="G6" s="142">
        <v>144185.87599999999</v>
      </c>
      <c r="H6" s="376">
        <f>(G6-I6)/I6</f>
        <v>6.6230562763032838E-2</v>
      </c>
      <c r="I6" s="120">
        <v>135229.54699999999</v>
      </c>
      <c r="J6" s="216"/>
      <c r="K6" s="216"/>
    </row>
    <row r="7" spans="1:11" ht="12" customHeight="1">
      <c r="A7" s="934" t="s">
        <v>115</v>
      </c>
      <c r="B7" s="935"/>
      <c r="C7" s="367">
        <f>415.561+4915.047</f>
        <v>5330.6079999999993</v>
      </c>
      <c r="D7" s="580">
        <f t="shared" si="1"/>
        <v>-0.24622252790956395</v>
      </c>
      <c r="E7" s="577">
        <v>7071.8590000000004</v>
      </c>
      <c r="F7" s="580">
        <f t="shared" si="0"/>
        <v>0.21905903728271295</v>
      </c>
      <c r="G7" s="142">
        <v>5801.08</v>
      </c>
      <c r="H7" s="376">
        <f t="shared" ref="H7:H8" si="2">(G7-I7)/I7</f>
        <v>0.12245069730876741</v>
      </c>
      <c r="I7" s="120">
        <v>5168.2270000000008</v>
      </c>
      <c r="J7" s="216"/>
      <c r="K7" s="216"/>
    </row>
    <row r="8" spans="1:11" ht="12" customHeight="1">
      <c r="A8" s="936" t="s">
        <v>80</v>
      </c>
      <c r="B8" s="936"/>
      <c r="C8" s="367">
        <v>50983.127999999997</v>
      </c>
      <c r="D8" s="580">
        <f t="shared" si="1"/>
        <v>0.10522597167638742</v>
      </c>
      <c r="E8" s="577">
        <v>46129.144</v>
      </c>
      <c r="F8" s="580">
        <f t="shared" si="0"/>
        <v>-3.0157815993450625E-2</v>
      </c>
      <c r="G8" s="142">
        <v>47563.557000000001</v>
      </c>
      <c r="H8" s="376">
        <f t="shared" si="2"/>
        <v>0.11393345031101859</v>
      </c>
      <c r="I8" s="120">
        <v>42698.741999999998</v>
      </c>
      <c r="J8" s="216"/>
      <c r="K8" s="216"/>
    </row>
    <row r="9" spans="1:11" s="216" customFormat="1" ht="12" customHeight="1">
      <c r="A9" s="233" t="s">
        <v>661</v>
      </c>
      <c r="B9" s="233"/>
      <c r="C9" s="367">
        <f>32455.713+2.873</f>
        <v>32458.585999999999</v>
      </c>
      <c r="D9" s="580">
        <f t="shared" si="1"/>
        <v>4.4004621095691532E-2</v>
      </c>
      <c r="E9" s="577">
        <v>31090.462000000003</v>
      </c>
      <c r="F9" s="580">
        <f t="shared" si="0"/>
        <v>-7.2252493012082156E-2</v>
      </c>
      <c r="G9" s="142">
        <v>33511.771000000001</v>
      </c>
      <c r="H9" s="376">
        <f>(G9-I9)/I9</f>
        <v>0.10815588730355917</v>
      </c>
      <c r="I9" s="120">
        <v>30241.025999999998</v>
      </c>
    </row>
    <row r="10" spans="1:11">
      <c r="A10" s="933" t="s">
        <v>116</v>
      </c>
      <c r="B10" s="933"/>
      <c r="C10" s="578">
        <v>13236.633</v>
      </c>
      <c r="D10" s="580">
        <f t="shared" si="1"/>
        <v>0.1517250338383534</v>
      </c>
      <c r="E10" s="578">
        <v>11492.876</v>
      </c>
      <c r="F10" s="580">
        <f t="shared" si="0"/>
        <v>0.37053694193215703</v>
      </c>
      <c r="G10" s="144">
        <v>8385.6740000000009</v>
      </c>
      <c r="H10" s="376">
        <f>(G10-I10)/I10</f>
        <v>-0.20796789207845473</v>
      </c>
      <c r="I10" s="203">
        <v>10587.543</v>
      </c>
      <c r="J10" s="216"/>
      <c r="K10" s="216"/>
    </row>
    <row r="11" spans="1:11">
      <c r="A11" s="78" t="s">
        <v>5</v>
      </c>
      <c r="B11" s="139"/>
      <c r="C11" s="377">
        <f>C4+C8+C9+C10</f>
        <v>272470.67700000003</v>
      </c>
      <c r="D11" s="581">
        <f t="shared" si="1"/>
        <v>6.8686969119192795E-2</v>
      </c>
      <c r="E11" s="377">
        <f>E4+E8+E9+E10</f>
        <v>254958.36</v>
      </c>
      <c r="F11" s="581">
        <f t="shared" si="0"/>
        <v>3.876783838865306E-2</v>
      </c>
      <c r="G11" s="125">
        <f>G4+G8+G9+G10</f>
        <v>245443.06299999999</v>
      </c>
      <c r="H11" s="145">
        <f>(G11-I11)/I11</f>
        <v>6.7724710473444402E-2</v>
      </c>
      <c r="I11" s="396">
        <f>I4+I8+I9+I10</f>
        <v>229874.85499999998</v>
      </c>
      <c r="J11" s="216"/>
      <c r="K11" s="216"/>
    </row>
    <row r="12" spans="1:11">
      <c r="A12" s="52"/>
      <c r="B12" s="52"/>
      <c r="C12" s="52"/>
      <c r="D12" s="52"/>
      <c r="E12" s="141"/>
      <c r="F12" s="52"/>
      <c r="G12" s="146"/>
      <c r="H12" s="147"/>
      <c r="I12" s="146"/>
      <c r="J12" s="216"/>
      <c r="K12" s="216"/>
    </row>
    <row r="13" spans="1:11">
      <c r="A13" s="930"/>
      <c r="B13" s="931"/>
      <c r="C13" s="931"/>
      <c r="D13" s="931"/>
      <c r="E13" s="931"/>
      <c r="F13" s="931"/>
      <c r="G13" s="931"/>
      <c r="H13" s="931"/>
      <c r="I13" s="931"/>
    </row>
    <row r="14" spans="1:11">
      <c r="A14" s="234"/>
      <c r="B14" s="234"/>
      <c r="C14" s="234"/>
      <c r="D14" s="234"/>
      <c r="E14" s="234"/>
      <c r="F14" s="234"/>
      <c r="G14" s="234"/>
      <c r="H14" s="234"/>
      <c r="I14" s="234"/>
    </row>
    <row r="16" spans="1:11">
      <c r="A16" s="928"/>
      <c r="B16" s="929"/>
      <c r="C16" s="929"/>
      <c r="D16" s="929"/>
      <c r="E16" s="929"/>
      <c r="F16" s="929"/>
      <c r="G16" s="929"/>
      <c r="H16" s="929"/>
      <c r="I16" s="929"/>
    </row>
    <row r="17" spans="3:9">
      <c r="C17" s="157"/>
      <c r="D17" s="108"/>
      <c r="E17" s="157"/>
      <c r="F17" s="108"/>
      <c r="G17" s="157"/>
      <c r="H17" s="108"/>
      <c r="I17" s="157"/>
    </row>
    <row r="18" spans="3:9">
      <c r="C18" s="157"/>
      <c r="D18" s="108"/>
      <c r="E18" s="157"/>
      <c r="F18" s="108"/>
      <c r="G18" s="157"/>
      <c r="H18" s="108"/>
      <c r="I18" s="157"/>
    </row>
    <row r="19" spans="3:9">
      <c r="C19" s="157"/>
      <c r="D19" s="108"/>
      <c r="E19" s="157"/>
      <c r="F19" s="108"/>
      <c r="G19" s="157"/>
      <c r="H19" s="108"/>
      <c r="I19" s="157"/>
    </row>
    <row r="20" spans="3:9">
      <c r="C20" s="157"/>
      <c r="D20" s="108"/>
      <c r="E20" s="157"/>
      <c r="F20" s="108"/>
      <c r="G20" s="157"/>
      <c r="H20" s="108"/>
      <c r="I20" s="157"/>
    </row>
    <row r="26" spans="3:9">
      <c r="G26" s="216"/>
    </row>
    <row r="27" spans="3:9">
      <c r="G27" s="216"/>
    </row>
    <row r="28" spans="3:9">
      <c r="G28" s="216"/>
    </row>
    <row r="29" spans="3:9">
      <c r="G29" s="216"/>
    </row>
  </sheetData>
  <mergeCells count="9">
    <mergeCell ref="A16:I16"/>
    <mergeCell ref="A13:I13"/>
    <mergeCell ref="A3:B3"/>
    <mergeCell ref="A4:B4"/>
    <mergeCell ref="A5:B5"/>
    <mergeCell ref="A6:B6"/>
    <mergeCell ref="A7:B7"/>
    <mergeCell ref="A8:B8"/>
    <mergeCell ref="A10:B10"/>
  </mergeCells>
  <phoneticPr fontId="7" type="noConversion"/>
  <hyperlinks>
    <hyperlink ref="K1" location="Innholdsfortegnelse!A1" display="Innholdsfortegnelse" xr:uid="{4F042371-0E6F-4D24-BD80-F07454D07954}"/>
  </hyperlinks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7" max="16383" man="1"/>
  </rowBreaks>
  <colBreaks count="1" manualBreakCount="1">
    <brk id="1" max="1048575" man="1"/>
  </colBreaks>
  <ignoredErrors>
    <ignoredError sqref="C12" formulaRange="1"/>
    <ignoredError sqref="D12:I12" formula="1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0">
    <pageSetUpPr fitToPage="1"/>
  </sheetPr>
  <dimension ref="A1:I28"/>
  <sheetViews>
    <sheetView zoomScaleNormal="100" workbookViewId="0">
      <selection activeCell="L1" sqref="L1"/>
    </sheetView>
  </sheetViews>
  <sheetFormatPr baseColWidth="10" defaultColWidth="11" defaultRowHeight="12"/>
  <cols>
    <col min="1" max="1" width="39.75" style="17" customWidth="1"/>
    <col min="2" max="2" width="33.875" style="17" bestFit="1" customWidth="1"/>
    <col min="3" max="4" width="10" style="17" customWidth="1"/>
    <col min="5" max="5" width="11" style="17" customWidth="1"/>
    <col min="6" max="6" width="11" style="17"/>
    <col min="7" max="7" width="17.125" style="17" bestFit="1" customWidth="1"/>
    <col min="8" max="16384" width="11" style="17"/>
  </cols>
  <sheetData>
    <row r="1" spans="1:9" ht="21">
      <c r="A1" s="459" t="s">
        <v>747</v>
      </c>
      <c r="B1" s="148"/>
      <c r="C1" s="124"/>
      <c r="D1" s="14"/>
      <c r="G1" s="899" t="s">
        <v>826</v>
      </c>
    </row>
    <row r="2" spans="1:9">
      <c r="A2" s="14" t="s">
        <v>108</v>
      </c>
      <c r="B2" s="14"/>
      <c r="C2" s="14"/>
      <c r="D2" s="14"/>
      <c r="G2" s="216"/>
    </row>
    <row r="3" spans="1:9">
      <c r="A3" s="14"/>
      <c r="B3" s="14"/>
      <c r="G3" s="216"/>
    </row>
    <row r="4" spans="1:9" ht="12.75" thickBot="1">
      <c r="A4" s="1"/>
      <c r="B4" s="71" t="s">
        <v>62</v>
      </c>
      <c r="C4" s="722">
        <v>44561</v>
      </c>
      <c r="D4" s="2">
        <v>44196</v>
      </c>
      <c r="E4" s="216"/>
    </row>
    <row r="5" spans="1:9" s="216" customFormat="1">
      <c r="A5" s="149" t="s">
        <v>560</v>
      </c>
      <c r="B5" s="767" t="s">
        <v>601</v>
      </c>
      <c r="C5" s="362">
        <v>16.666</v>
      </c>
      <c r="D5" s="362">
        <v>26</v>
      </c>
      <c r="G5" s="150"/>
      <c r="H5" s="18"/>
      <c r="I5" s="18"/>
    </row>
    <row r="6" spans="1:9" s="216" customFormat="1">
      <c r="A6" s="149"/>
      <c r="B6" s="767" t="s">
        <v>691</v>
      </c>
      <c r="C6" s="362">
        <v>15.680999999999999</v>
      </c>
      <c r="D6" s="362">
        <v>15</v>
      </c>
      <c r="G6" s="150"/>
      <c r="H6" s="18"/>
      <c r="I6" s="18"/>
    </row>
    <row r="7" spans="1:9" s="216" customFormat="1">
      <c r="A7" s="149"/>
      <c r="B7" s="699" t="s">
        <v>185</v>
      </c>
      <c r="C7" s="363">
        <v>58.945999999999998</v>
      </c>
      <c r="D7" s="363">
        <v>30</v>
      </c>
      <c r="G7" s="150"/>
      <c r="H7" s="18"/>
      <c r="I7" s="18"/>
    </row>
    <row r="8" spans="1:9" s="216" customFormat="1">
      <c r="B8" s="767" t="s">
        <v>662</v>
      </c>
      <c r="C8" s="362">
        <v>27.03</v>
      </c>
      <c r="D8" s="362">
        <v>18</v>
      </c>
      <c r="G8" s="150"/>
      <c r="H8" s="18"/>
      <c r="I8" s="18"/>
    </row>
    <row r="9" spans="1:9" s="216" customFormat="1">
      <c r="A9" s="14"/>
      <c r="B9" s="82" t="s">
        <v>663</v>
      </c>
      <c r="C9" s="362">
        <v>28.346</v>
      </c>
      <c r="D9" s="362">
        <v>29</v>
      </c>
      <c r="G9" s="14"/>
      <c r="H9" s="18"/>
      <c r="I9" s="18"/>
    </row>
    <row r="10" spans="1:9" s="216" customFormat="1">
      <c r="B10" s="767" t="s">
        <v>664</v>
      </c>
      <c r="C10" s="362">
        <v>0</v>
      </c>
      <c r="D10" s="362">
        <v>44</v>
      </c>
      <c r="G10" s="150"/>
      <c r="H10" s="18"/>
      <c r="I10" s="18"/>
    </row>
    <row r="11" spans="1:9" s="216" customFormat="1">
      <c r="B11" s="699" t="s">
        <v>692</v>
      </c>
      <c r="C11" s="363">
        <v>68.864999999999995</v>
      </c>
      <c r="D11" s="363">
        <v>70</v>
      </c>
      <c r="G11" s="150"/>
      <c r="H11" s="18"/>
      <c r="I11" s="18"/>
    </row>
    <row r="12" spans="1:9">
      <c r="A12" s="149"/>
      <c r="B12" s="768" t="s">
        <v>64</v>
      </c>
      <c r="C12" s="364">
        <v>91.144000000000005</v>
      </c>
      <c r="D12" s="364">
        <v>80</v>
      </c>
      <c r="E12" s="216"/>
      <c r="G12" s="151"/>
      <c r="H12" s="225"/>
      <c r="I12" s="225"/>
    </row>
    <row r="13" spans="1:9">
      <c r="A13" s="152" t="s">
        <v>77</v>
      </c>
      <c r="B13" s="769"/>
      <c r="C13" s="586">
        <f>SUM(C5:C12)</f>
        <v>306.678</v>
      </c>
      <c r="D13" s="586">
        <f>SUM(D5:D12)</f>
        <v>312</v>
      </c>
      <c r="E13" s="216"/>
      <c r="F13" s="362"/>
      <c r="G13" s="150"/>
      <c r="H13" s="18"/>
      <c r="I13" s="18"/>
    </row>
    <row r="14" spans="1:9">
      <c r="A14" s="149" t="s">
        <v>65</v>
      </c>
      <c r="B14" s="82" t="s">
        <v>665</v>
      </c>
      <c r="C14" s="363">
        <v>33</v>
      </c>
      <c r="D14" s="363">
        <v>20</v>
      </c>
      <c r="E14" s="216"/>
    </row>
    <row r="15" spans="1:9" s="216" customFormat="1">
      <c r="A15" s="149"/>
      <c r="B15" s="82" t="s">
        <v>853</v>
      </c>
      <c r="C15" s="363">
        <v>25</v>
      </c>
      <c r="D15" s="363">
        <v>0</v>
      </c>
    </row>
    <row r="16" spans="1:9" s="216" customFormat="1">
      <c r="A16" s="149"/>
      <c r="B16" s="82" t="s">
        <v>551</v>
      </c>
      <c r="C16" s="363">
        <v>60.084000000000003</v>
      </c>
      <c r="D16" s="363">
        <v>60</v>
      </c>
    </row>
    <row r="17" spans="1:6" s="216" customFormat="1">
      <c r="A17" s="149"/>
      <c r="B17" s="82" t="s">
        <v>66</v>
      </c>
      <c r="C17" s="363">
        <v>12.763</v>
      </c>
      <c r="D17" s="363">
        <v>10</v>
      </c>
    </row>
    <row r="18" spans="1:6">
      <c r="A18" s="152" t="s">
        <v>94</v>
      </c>
      <c r="B18" s="770"/>
      <c r="C18" s="587">
        <f>SUM(C14:C17)</f>
        <v>130.84700000000001</v>
      </c>
      <c r="D18" s="587">
        <f>SUM(D14:D17)</f>
        <v>90</v>
      </c>
      <c r="E18" s="216"/>
    </row>
    <row r="19" spans="1:6" s="216" customFormat="1">
      <c r="A19" s="294" t="s">
        <v>69</v>
      </c>
      <c r="B19" s="771"/>
      <c r="C19" s="588">
        <f>C13+C18</f>
        <v>437.52499999999998</v>
      </c>
      <c r="D19" s="588">
        <f>D13+D18</f>
        <v>402</v>
      </c>
    </row>
    <row r="20" spans="1:6" s="216" customFormat="1" ht="11.25" customHeight="1">
      <c r="A20" s="293"/>
      <c r="B20" s="14"/>
      <c r="C20" s="121"/>
      <c r="D20" s="121"/>
    </row>
    <row r="21" spans="1:6">
      <c r="A21" s="153"/>
      <c r="C21" s="65"/>
      <c r="D21" s="65"/>
      <c r="F21" s="21"/>
    </row>
    <row r="22" spans="1:6">
      <c r="A22" s="379"/>
      <c r="B22" s="378"/>
      <c r="C22" s="52"/>
      <c r="D22" s="52"/>
    </row>
    <row r="28" spans="1:6">
      <c r="A28" s="14"/>
    </row>
  </sheetData>
  <phoneticPr fontId="7" type="noConversion"/>
  <hyperlinks>
    <hyperlink ref="G1" location="Innholdsfortegnelse!A1" display="Innholdsfortegnelse" xr:uid="{9D619BA6-B949-48CD-B3B7-C9709889D898}"/>
  </hyperlinks>
  <pageMargins left="0.74803149606299213" right="0.74803149606299213" top="0.98425196850393704" bottom="0.98425196850393704" header="0.51181102362204722" footer="0.51181102362204722"/>
  <pageSetup paperSize="9" scale="73" fitToHeight="0" orientation="portrait" r:id="rId1"/>
  <headerFooter alignWithMargins="0">
    <oddHeader>&amp;R&amp;"Calibri"&amp;12&amp;KFF9100F O R T R O L I G&amp;1#</oddHeader>
    <oddFooter>&amp;R&amp;A</oddFooter>
  </headerFooter>
  <ignoredErrors>
    <ignoredError sqref="C13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1">
    <pageSetUpPr fitToPage="1"/>
  </sheetPr>
  <dimension ref="A1:G15"/>
  <sheetViews>
    <sheetView zoomScaleNormal="100" workbookViewId="0">
      <selection activeCell="L1" sqref="L1"/>
    </sheetView>
  </sheetViews>
  <sheetFormatPr baseColWidth="10" defaultColWidth="11" defaultRowHeight="12"/>
  <cols>
    <col min="1" max="1" width="38.75" style="17" bestFit="1" customWidth="1"/>
    <col min="2" max="2" width="6.75" style="17" customWidth="1"/>
    <col min="3" max="3" width="6.625" style="17" customWidth="1"/>
    <col min="4" max="4" width="10.25" style="17" customWidth="1"/>
    <col min="5" max="5" width="8.5" style="17" customWidth="1"/>
    <col min="6" max="6" width="11.5" style="17" customWidth="1"/>
    <col min="7" max="7" width="17.125" style="17" bestFit="1" customWidth="1"/>
    <col min="8" max="16384" width="11" style="17"/>
  </cols>
  <sheetData>
    <row r="1" spans="1:7" ht="21">
      <c r="A1" s="459" t="s">
        <v>512</v>
      </c>
      <c r="B1" s="148"/>
      <c r="C1" s="124"/>
      <c r="G1" s="899" t="s">
        <v>826</v>
      </c>
    </row>
    <row r="2" spans="1:7">
      <c r="A2" s="14" t="s">
        <v>108</v>
      </c>
      <c r="B2" s="123"/>
      <c r="C2" s="14"/>
      <c r="G2" s="216"/>
    </row>
    <row r="3" spans="1:7">
      <c r="A3" s="154"/>
      <c r="B3" s="123"/>
      <c r="C3" s="14"/>
    </row>
    <row r="4" spans="1:7" ht="60.75" customHeight="1" thickBot="1">
      <c r="A4" s="189">
        <v>2021</v>
      </c>
      <c r="B4" s="356" t="s">
        <v>98</v>
      </c>
      <c r="C4" s="356" t="s">
        <v>99</v>
      </c>
      <c r="D4" s="356" t="s">
        <v>187</v>
      </c>
      <c r="E4" s="356" t="s">
        <v>188</v>
      </c>
      <c r="F4" s="356" t="s">
        <v>67</v>
      </c>
    </row>
    <row r="5" spans="1:7">
      <c r="A5" s="83" t="s">
        <v>63</v>
      </c>
      <c r="B5" s="118">
        <v>307</v>
      </c>
      <c r="C5" s="118">
        <v>307</v>
      </c>
      <c r="D5" s="118">
        <v>92</v>
      </c>
      <c r="E5" s="118">
        <v>-8</v>
      </c>
      <c r="F5" s="155">
        <v>0</v>
      </c>
      <c r="G5" s="216"/>
    </row>
    <row r="6" spans="1:7">
      <c r="A6" s="83" t="s">
        <v>602</v>
      </c>
      <c r="B6" s="118">
        <v>130.84700000000001</v>
      </c>
      <c r="C6" s="118">
        <v>130.84700000000001</v>
      </c>
      <c r="D6" s="156">
        <v>0</v>
      </c>
      <c r="E6" s="156">
        <v>14</v>
      </c>
      <c r="F6" s="156">
        <v>0</v>
      </c>
    </row>
    <row r="7" spans="1:7">
      <c r="A7" s="196" t="s">
        <v>5</v>
      </c>
      <c r="B7" s="214">
        <f>SUM(B5:B6)</f>
        <v>437.84699999999998</v>
      </c>
      <c r="C7" s="214">
        <f>SUM(C5:C6)</f>
        <v>437.84699999999998</v>
      </c>
      <c r="D7" s="214">
        <f>SUM(D5:D6)</f>
        <v>92</v>
      </c>
      <c r="E7" s="214">
        <f>SUM(E5:E6)</f>
        <v>6</v>
      </c>
      <c r="F7" s="214">
        <f>SUM(F5:F6)</f>
        <v>0</v>
      </c>
    </row>
    <row r="8" spans="1:7" s="216" customFormat="1">
      <c r="A8" s="74"/>
      <c r="B8" s="106"/>
      <c r="C8" s="106"/>
      <c r="D8" s="119"/>
      <c r="E8" s="119"/>
      <c r="F8" s="119"/>
    </row>
    <row r="9" spans="1:7" s="216" customFormat="1">
      <c r="A9" s="74"/>
      <c r="B9" s="106"/>
      <c r="C9" s="106"/>
      <c r="D9" s="119"/>
      <c r="E9" s="119"/>
      <c r="F9" s="119"/>
    </row>
    <row r="10" spans="1:7" ht="60.75" thickBot="1">
      <c r="A10" s="694">
        <v>2020</v>
      </c>
      <c r="B10" s="213" t="s">
        <v>98</v>
      </c>
      <c r="C10" s="213" t="s">
        <v>99</v>
      </c>
      <c r="D10" s="213" t="s">
        <v>187</v>
      </c>
      <c r="E10" s="213" t="s">
        <v>188</v>
      </c>
      <c r="F10" s="213" t="s">
        <v>67</v>
      </c>
    </row>
    <row r="11" spans="1:7">
      <c r="A11" s="83" t="s">
        <v>63</v>
      </c>
      <c r="B11" s="118">
        <v>312</v>
      </c>
      <c r="C11" s="118">
        <v>312</v>
      </c>
      <c r="D11" s="118">
        <v>0</v>
      </c>
      <c r="E11" s="118">
        <f>312-319</f>
        <v>-7</v>
      </c>
      <c r="F11" s="155">
        <v>0</v>
      </c>
    </row>
    <row r="12" spans="1:7">
      <c r="A12" s="83" t="s">
        <v>602</v>
      </c>
      <c r="B12" s="118">
        <v>90</v>
      </c>
      <c r="C12" s="118">
        <v>90</v>
      </c>
      <c r="D12" s="156">
        <v>21</v>
      </c>
      <c r="E12" s="156">
        <f>90-53</f>
        <v>37</v>
      </c>
      <c r="F12" s="156">
        <v>0</v>
      </c>
    </row>
    <row r="13" spans="1:7">
      <c r="A13" s="67" t="s">
        <v>5</v>
      </c>
      <c r="B13" s="214">
        <f>SUM(B11:B12)</f>
        <v>402</v>
      </c>
      <c r="C13" s="214">
        <f>SUM(C11:C12)</f>
        <v>402</v>
      </c>
      <c r="D13" s="214">
        <f>SUM(D11:D12)</f>
        <v>21</v>
      </c>
      <c r="E13" s="214">
        <f>SUM(E11:E12)</f>
        <v>30</v>
      </c>
      <c r="F13" s="214">
        <f>SUM(F11:F12)</f>
        <v>0</v>
      </c>
    </row>
    <row r="14" spans="1:7">
      <c r="A14" s="74"/>
      <c r="B14" s="106"/>
      <c r="C14" s="106"/>
      <c r="D14" s="119"/>
      <c r="E14" s="119"/>
      <c r="F14" s="119"/>
    </row>
    <row r="15" spans="1:7">
      <c r="A15" s="153"/>
      <c r="B15" s="106"/>
      <c r="C15" s="106"/>
      <c r="D15" s="119"/>
      <c r="E15" s="119"/>
      <c r="F15" s="119"/>
    </row>
  </sheetData>
  <phoneticPr fontId="7" type="noConversion"/>
  <hyperlinks>
    <hyperlink ref="G1" location="Innholdsfortegnelse!A1" display="Innholdsfortegnelse" xr:uid="{D89C12A8-8802-4714-B880-3EADEFDAE2D4}"/>
  </hyperlinks>
  <pageMargins left="0.74803149606299213" right="0.74803149606299213" top="0.98425196850393704" bottom="0.98425196850393704" header="0.51181102362204722" footer="0.51181102362204722"/>
  <pageSetup paperSize="9" scale="92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2">
    <pageSetUpPr fitToPage="1"/>
  </sheetPr>
  <dimension ref="A1:J8"/>
  <sheetViews>
    <sheetView zoomScaleNormal="100" workbookViewId="0">
      <selection activeCell="L1" sqref="L1"/>
    </sheetView>
  </sheetViews>
  <sheetFormatPr baseColWidth="10" defaultColWidth="11" defaultRowHeight="12"/>
  <cols>
    <col min="1" max="1" width="36" style="17" customWidth="1"/>
    <col min="2" max="2" width="12.625" style="17" customWidth="1"/>
    <col min="3" max="6" width="11" style="17"/>
    <col min="7" max="7" width="17.125" style="17" bestFit="1" customWidth="1"/>
    <col min="8" max="16384" width="11" style="17"/>
  </cols>
  <sheetData>
    <row r="1" spans="1:10" ht="21">
      <c r="A1" s="459" t="s">
        <v>134</v>
      </c>
      <c r="B1" s="123"/>
      <c r="C1" s="14"/>
      <c r="D1" s="14"/>
      <c r="J1" s="899" t="s">
        <v>826</v>
      </c>
    </row>
    <row r="2" spans="1:10">
      <c r="A2" s="14" t="s">
        <v>108</v>
      </c>
      <c r="B2" s="123"/>
      <c r="C2" s="14"/>
      <c r="D2" s="14"/>
      <c r="G2" s="216"/>
    </row>
    <row r="3" spans="1:10" ht="24.75" thickBot="1">
      <c r="A3" s="168"/>
      <c r="B3" s="356" t="s">
        <v>845</v>
      </c>
      <c r="C3" s="356" t="s">
        <v>811</v>
      </c>
      <c r="D3" s="14"/>
    </row>
    <row r="4" spans="1:10">
      <c r="A4" s="14" t="s">
        <v>42</v>
      </c>
      <c r="B4" s="119">
        <v>438</v>
      </c>
      <c r="C4" s="119">
        <v>402</v>
      </c>
      <c r="D4" s="82"/>
    </row>
    <row r="5" spans="1:10">
      <c r="A5" s="14" t="s">
        <v>43</v>
      </c>
      <c r="B5" s="119">
        <v>0</v>
      </c>
      <c r="C5" s="119">
        <v>0</v>
      </c>
      <c r="D5" s="82"/>
    </row>
    <row r="6" spans="1:10">
      <c r="A6" s="14" t="s">
        <v>25</v>
      </c>
      <c r="B6" s="119">
        <v>0</v>
      </c>
      <c r="C6" s="119">
        <v>0</v>
      </c>
      <c r="D6" s="82"/>
    </row>
    <row r="7" spans="1:10">
      <c r="A7" s="78" t="s">
        <v>5</v>
      </c>
      <c r="B7" s="377">
        <f>SUM(B4:B6)</f>
        <v>438</v>
      </c>
      <c r="C7" s="377">
        <f>SUM(C4:C6)</f>
        <v>402</v>
      </c>
      <c r="D7" s="82"/>
    </row>
    <row r="8" spans="1:10">
      <c r="D8" s="82"/>
    </row>
  </sheetData>
  <phoneticPr fontId="7" type="noConversion"/>
  <hyperlinks>
    <hyperlink ref="J1" location="Innholdsfortegnelse!A1" display="Innholdsfortegnelse" xr:uid="{C4740F43-1D13-45A0-811B-C87FAA54896B}"/>
  </hyperlinks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4">
    <pageSetUpPr fitToPage="1"/>
  </sheetPr>
  <dimension ref="A1:G10"/>
  <sheetViews>
    <sheetView zoomScaleNormal="100" workbookViewId="0">
      <selection activeCell="L1" sqref="L1"/>
    </sheetView>
  </sheetViews>
  <sheetFormatPr baseColWidth="10" defaultColWidth="11" defaultRowHeight="12"/>
  <cols>
    <col min="1" max="1" width="4.625" style="17" customWidth="1"/>
    <col min="2" max="2" width="29.125" style="17" customWidth="1"/>
    <col min="3" max="5" width="11.625" style="17" customWidth="1"/>
    <col min="6" max="6" width="11" style="17"/>
    <col min="7" max="7" width="17.125" style="17" bestFit="1" customWidth="1"/>
    <col min="8" max="16384" width="11" style="17"/>
  </cols>
  <sheetData>
    <row r="1" spans="1:7" ht="21">
      <c r="A1" s="459" t="s">
        <v>189</v>
      </c>
      <c r="G1" s="899" t="s">
        <v>826</v>
      </c>
    </row>
    <row r="2" spans="1:7">
      <c r="A2" s="14" t="s">
        <v>108</v>
      </c>
      <c r="G2" s="216"/>
    </row>
    <row r="3" spans="1:7" ht="26.25">
      <c r="A3" s="938"/>
      <c r="B3" s="938"/>
      <c r="C3" s="940" t="s">
        <v>68</v>
      </c>
      <c r="D3" s="228" t="s">
        <v>846</v>
      </c>
      <c r="E3" s="229" t="s">
        <v>836</v>
      </c>
    </row>
    <row r="4" spans="1:7" ht="12.75" thickBot="1">
      <c r="A4" s="939"/>
      <c r="B4" s="939"/>
      <c r="C4" s="941"/>
      <c r="D4" s="723"/>
      <c r="E4" s="697"/>
    </row>
    <row r="5" spans="1:7" ht="14.25">
      <c r="A5" s="937" t="s">
        <v>190</v>
      </c>
      <c r="B5" s="937"/>
      <c r="C5" s="18">
        <v>279192.52</v>
      </c>
      <c r="D5" s="18">
        <v>1078.3219999999999</v>
      </c>
      <c r="E5" s="18">
        <v>1451</v>
      </c>
    </row>
    <row r="6" spans="1:7" s="216" customFormat="1">
      <c r="A6" s="226" t="s">
        <v>186</v>
      </c>
      <c r="B6" s="226"/>
      <c r="C6" s="766"/>
      <c r="D6" s="498">
        <v>259.46499999999997</v>
      </c>
      <c r="E6" s="498">
        <v>334</v>
      </c>
    </row>
    <row r="7" spans="1:7" ht="12.75" customHeight="1">
      <c r="A7" s="152" t="s">
        <v>105</v>
      </c>
      <c r="B7" s="92"/>
      <c r="C7" s="585">
        <f>SUM(C5:C6)</f>
        <v>279192.52</v>
      </c>
      <c r="D7" s="585">
        <f>SUM(D5:D6)</f>
        <v>1337.7869999999998</v>
      </c>
      <c r="E7" s="585">
        <f>SUM(E5:E6)</f>
        <v>1785</v>
      </c>
    </row>
    <row r="10" spans="1:7" ht="14.25">
      <c r="A10" s="227" t="s">
        <v>201</v>
      </c>
      <c r="B10" s="227"/>
      <c r="C10" s="227"/>
      <c r="D10" s="227"/>
    </row>
  </sheetData>
  <mergeCells count="3">
    <mergeCell ref="A5:B5"/>
    <mergeCell ref="A3:B4"/>
    <mergeCell ref="C3:C4"/>
  </mergeCells>
  <phoneticPr fontId="7" type="noConversion"/>
  <hyperlinks>
    <hyperlink ref="G1" location="Innholdsfortegnelse!A1" display="Innholdsfortegnelse" xr:uid="{BE814EA4-3BD5-4E2E-803A-C71A9B1D6B2D}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4" max="16383" man="1"/>
  </rowBreaks>
  <colBreaks count="1" manualBreakCount="1">
    <brk id="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14">
    <pageSetUpPr fitToPage="1"/>
  </sheetPr>
  <dimension ref="A1:L44"/>
  <sheetViews>
    <sheetView showGridLines="0" zoomScaleNormal="100" workbookViewId="0">
      <selection activeCell="L1" sqref="L1"/>
    </sheetView>
  </sheetViews>
  <sheetFormatPr baseColWidth="10" defaultColWidth="11" defaultRowHeight="12"/>
  <cols>
    <col min="1" max="1" width="42.5" style="17" customWidth="1"/>
    <col min="2" max="2" width="26.5" style="17" customWidth="1"/>
    <col min="3" max="4" width="10" style="17" customWidth="1"/>
    <col min="5" max="5" width="13.75" style="17" customWidth="1"/>
    <col min="6" max="6" width="11" style="17"/>
    <col min="7" max="8" width="17.125" style="17" bestFit="1" customWidth="1"/>
    <col min="9" max="16384" width="11" style="17"/>
  </cols>
  <sheetData>
    <row r="1" spans="1:12" ht="21">
      <c r="A1" s="459" t="s">
        <v>748</v>
      </c>
      <c r="B1" s="208"/>
      <c r="C1" s="208"/>
      <c r="D1" s="209"/>
      <c r="E1" s="209"/>
      <c r="F1" s="210"/>
      <c r="G1" s="211"/>
      <c r="H1" s="899" t="s">
        <v>826</v>
      </c>
    </row>
    <row r="2" spans="1:12" ht="21">
      <c r="A2" s="459" t="s">
        <v>749</v>
      </c>
      <c r="B2" s="208"/>
      <c r="C2" s="208"/>
      <c r="D2" s="209"/>
      <c r="E2" s="209"/>
      <c r="F2" s="210"/>
      <c r="G2" s="211"/>
      <c r="H2" s="211"/>
    </row>
    <row r="3" spans="1:12" ht="12.75">
      <c r="A3" s="14" t="s">
        <v>108</v>
      </c>
      <c r="B3" s="942"/>
      <c r="C3" s="942"/>
      <c r="D3" s="211"/>
      <c r="E3" s="205"/>
      <c r="F3" s="204"/>
      <c r="G3" s="216"/>
      <c r="H3" s="204"/>
      <c r="I3" s="204"/>
      <c r="J3" s="101"/>
      <c r="K3" s="101"/>
      <c r="L3" s="101"/>
    </row>
    <row r="4" spans="1:12" s="216" customFormat="1" ht="12.75">
      <c r="A4" s="14"/>
      <c r="B4" s="775"/>
      <c r="C4" s="775"/>
      <c r="D4" s="211"/>
      <c r="E4" s="205"/>
      <c r="F4" s="773"/>
      <c r="H4" s="773"/>
      <c r="I4" s="773"/>
      <c r="J4" s="773"/>
      <c r="K4" s="773"/>
      <c r="L4" s="773"/>
    </row>
    <row r="5" spans="1:12" ht="13.5" thickBot="1">
      <c r="A5" s="239"/>
      <c r="B5" s="557">
        <v>44561</v>
      </c>
      <c r="C5" s="158">
        <v>44196</v>
      </c>
      <c r="D5" s="211"/>
    </row>
    <row r="6" spans="1:12" ht="12.75">
      <c r="A6" s="159" t="s">
        <v>150</v>
      </c>
      <c r="B6" s="582">
        <v>-79</v>
      </c>
      <c r="C6" s="582">
        <v>-56</v>
      </c>
      <c r="D6" s="211"/>
    </row>
    <row r="7" spans="1:12" ht="12.75">
      <c r="A7" s="159" t="s">
        <v>151</v>
      </c>
      <c r="B7" s="582">
        <v>-17</v>
      </c>
      <c r="C7" s="582">
        <v>-24</v>
      </c>
      <c r="D7" s="211"/>
    </row>
    <row r="8" spans="1:12" ht="12.75">
      <c r="A8" s="159" t="s">
        <v>152</v>
      </c>
      <c r="B8" s="582">
        <v>-117</v>
      </c>
      <c r="C8" s="582">
        <v>-115</v>
      </c>
      <c r="D8" s="211"/>
    </row>
    <row r="9" spans="1:12" ht="12.75">
      <c r="A9" s="159" t="s">
        <v>153</v>
      </c>
      <c r="B9" s="582">
        <v>185</v>
      </c>
      <c r="C9" s="582">
        <v>153</v>
      </c>
      <c r="D9" s="211"/>
    </row>
    <row r="10" spans="1:12" ht="12.75">
      <c r="A10" s="159" t="s">
        <v>154</v>
      </c>
      <c r="B10" s="582">
        <v>-7</v>
      </c>
      <c r="C10" s="582">
        <v>-8</v>
      </c>
      <c r="D10" s="211"/>
    </row>
    <row r="11" spans="1:12" ht="12.75">
      <c r="A11" s="212" t="s">
        <v>155</v>
      </c>
      <c r="B11" s="583">
        <f>SUM(B6:B10)</f>
        <v>-35</v>
      </c>
      <c r="C11" s="583">
        <f>SUM(C6:C10)</f>
        <v>-50</v>
      </c>
      <c r="D11" s="211"/>
    </row>
    <row r="12" spans="1:12" ht="12.75">
      <c r="A12" s="159"/>
      <c r="B12" s="582"/>
      <c r="C12" s="361"/>
      <c r="D12" s="211"/>
    </row>
    <row r="13" spans="1:12" ht="12.75">
      <c r="A13" s="159"/>
      <c r="B13" s="582"/>
      <c r="C13" s="361"/>
      <c r="D13" s="211"/>
    </row>
    <row r="14" spans="1:12" ht="12.75">
      <c r="A14" s="159"/>
      <c r="B14" s="582"/>
      <c r="C14" s="361"/>
      <c r="D14" s="211"/>
    </row>
    <row r="15" spans="1:12" ht="12.75">
      <c r="A15" s="159" t="s">
        <v>156</v>
      </c>
      <c r="B15" s="582"/>
      <c r="C15" s="361"/>
      <c r="D15" s="211"/>
    </row>
    <row r="16" spans="1:12" ht="12.75">
      <c r="A16" s="159" t="s">
        <v>157</v>
      </c>
      <c r="B16" s="582">
        <v>-26</v>
      </c>
      <c r="C16" s="582">
        <v>-32</v>
      </c>
      <c r="D16" s="211"/>
    </row>
    <row r="17" spans="1:4" ht="12.75">
      <c r="A17" s="159" t="s">
        <v>158</v>
      </c>
      <c r="B17" s="582">
        <v>0</v>
      </c>
      <c r="C17" s="582">
        <v>-4</v>
      </c>
      <c r="D17" s="211"/>
    </row>
    <row r="18" spans="1:4" ht="12.75">
      <c r="A18" s="159" t="s">
        <v>159</v>
      </c>
      <c r="B18" s="582">
        <v>1</v>
      </c>
      <c r="C18" s="582">
        <v>2</v>
      </c>
      <c r="D18" s="211"/>
    </row>
    <row r="19" spans="1:4" ht="12.75">
      <c r="A19" s="159" t="s">
        <v>160</v>
      </c>
      <c r="B19" s="582">
        <v>-3</v>
      </c>
      <c r="C19" s="582">
        <v>1</v>
      </c>
      <c r="D19" s="211"/>
    </row>
    <row r="20" spans="1:4" ht="12.75">
      <c r="A20" s="159" t="s">
        <v>161</v>
      </c>
      <c r="B20" s="582">
        <v>4</v>
      </c>
      <c r="C20" s="582">
        <v>2</v>
      </c>
      <c r="D20" s="211"/>
    </row>
    <row r="21" spans="1:4" ht="12.75">
      <c r="A21" s="159" t="s">
        <v>162</v>
      </c>
      <c r="B21" s="582">
        <v>-1</v>
      </c>
      <c r="C21" s="582">
        <v>-1</v>
      </c>
      <c r="D21" s="211"/>
    </row>
    <row r="22" spans="1:4" ht="12.75">
      <c r="A22" s="159" t="s">
        <v>163</v>
      </c>
      <c r="B22" s="582">
        <v>-9</v>
      </c>
      <c r="C22" s="582">
        <v>-14</v>
      </c>
      <c r="D22" s="211"/>
    </row>
    <row r="23" spans="1:4" ht="12.75">
      <c r="A23" s="160" t="s">
        <v>164</v>
      </c>
      <c r="B23" s="584">
        <v>-1</v>
      </c>
      <c r="C23" s="584">
        <v>-4</v>
      </c>
      <c r="D23" s="211"/>
    </row>
    <row r="24" spans="1:4" ht="12.75">
      <c r="A24" s="212" t="s">
        <v>155</v>
      </c>
      <c r="B24" s="583">
        <f t="shared" ref="B24:C24" si="0">SUM(B16:B23)</f>
        <v>-35</v>
      </c>
      <c r="C24" s="583">
        <f t="shared" si="0"/>
        <v>-50</v>
      </c>
      <c r="D24" s="211"/>
    </row>
    <row r="25" spans="1:4" ht="12.75">
      <c r="A25" s="159"/>
      <c r="B25" s="582"/>
      <c r="C25" s="361"/>
      <c r="D25" s="211"/>
    </row>
    <row r="26" spans="1:4" ht="12.75">
      <c r="A26" s="159"/>
      <c r="B26" s="582"/>
      <c r="C26" s="361"/>
      <c r="D26" s="211"/>
    </row>
    <row r="27" spans="1:4" ht="12.75">
      <c r="A27" s="159"/>
      <c r="B27" s="582"/>
      <c r="C27" s="361"/>
      <c r="D27" s="211"/>
    </row>
    <row r="28" spans="1:4" ht="12.75">
      <c r="A28" s="159" t="s">
        <v>156</v>
      </c>
      <c r="B28" s="582"/>
      <c r="C28" s="361"/>
      <c r="D28" s="211"/>
    </row>
    <row r="29" spans="1:4" ht="12.75">
      <c r="A29" s="159" t="s">
        <v>82</v>
      </c>
      <c r="B29" s="582">
        <v>-40</v>
      </c>
      <c r="C29" s="582">
        <v>-27</v>
      </c>
      <c r="D29" s="211"/>
    </row>
    <row r="30" spans="1:4" ht="12.75">
      <c r="A30" s="159" t="s">
        <v>83</v>
      </c>
      <c r="B30" s="582">
        <v>11</v>
      </c>
      <c r="C30" s="582">
        <v>-13</v>
      </c>
      <c r="D30" s="211"/>
    </row>
    <row r="31" spans="1:4" ht="12.75">
      <c r="A31" s="159" t="s">
        <v>84</v>
      </c>
      <c r="B31" s="582">
        <v>-4</v>
      </c>
      <c r="C31" s="582">
        <v>-6</v>
      </c>
      <c r="D31" s="211"/>
    </row>
    <row r="32" spans="1:4" ht="12.75">
      <c r="A32" s="159" t="s">
        <v>165</v>
      </c>
      <c r="B32" s="582">
        <v>-1</v>
      </c>
      <c r="C32" s="582">
        <v>-1</v>
      </c>
      <c r="D32" s="211"/>
    </row>
    <row r="33" spans="1:9" ht="12.75">
      <c r="A33" s="159" t="s">
        <v>25</v>
      </c>
      <c r="B33" s="582">
        <v>-1</v>
      </c>
      <c r="C33" s="582">
        <v>-3</v>
      </c>
      <c r="D33" s="211"/>
    </row>
    <row r="34" spans="1:9" ht="12.75">
      <c r="A34" s="212" t="s">
        <v>155</v>
      </c>
      <c r="B34" s="583">
        <f t="shared" ref="B34:C34" si="1">SUM(B29:B33)</f>
        <v>-35</v>
      </c>
      <c r="C34" s="583">
        <f t="shared" si="1"/>
        <v>-50</v>
      </c>
      <c r="D34" s="211"/>
    </row>
    <row r="36" spans="1:9">
      <c r="A36" s="159"/>
      <c r="I36" s="216"/>
    </row>
    <row r="37" spans="1:9" ht="12.75">
      <c r="A37" s="82" t="s">
        <v>166</v>
      </c>
      <c r="B37" s="82"/>
      <c r="C37" s="82"/>
      <c r="D37" s="82"/>
      <c r="E37" s="82"/>
      <c r="F37" s="207"/>
      <c r="G37" s="207"/>
      <c r="H37" s="207"/>
      <c r="I37" s="216"/>
    </row>
    <row r="38" spans="1:9" ht="12.75">
      <c r="A38" s="82" t="s">
        <v>167</v>
      </c>
      <c r="B38" s="82"/>
      <c r="C38" s="82"/>
      <c r="D38" s="82"/>
      <c r="E38" s="82"/>
      <c r="F38" s="207"/>
      <c r="G38" s="207"/>
      <c r="H38" s="207"/>
      <c r="I38" s="216"/>
    </row>
    <row r="39" spans="1:9" ht="12.75">
      <c r="A39" s="82" t="s">
        <v>666</v>
      </c>
      <c r="B39" s="82"/>
      <c r="C39" s="82"/>
      <c r="D39" s="82"/>
      <c r="E39" s="82"/>
      <c r="F39" s="207"/>
      <c r="G39" s="207"/>
      <c r="H39" s="207"/>
      <c r="I39" s="216"/>
    </row>
    <row r="40" spans="1:9" ht="12.75">
      <c r="A40" s="82"/>
      <c r="B40" s="82"/>
      <c r="C40" s="82"/>
      <c r="D40" s="82"/>
      <c r="E40" s="82"/>
      <c r="F40" s="207"/>
      <c r="G40" s="207"/>
      <c r="H40" s="207"/>
      <c r="I40" s="216"/>
    </row>
    <row r="41" spans="1:9" ht="12.75">
      <c r="A41" s="82" t="s">
        <v>667</v>
      </c>
      <c r="B41" s="82"/>
      <c r="C41" s="82"/>
      <c r="D41" s="82"/>
      <c r="E41" s="82"/>
      <c r="F41" s="207"/>
      <c r="G41" s="207"/>
      <c r="H41" s="207"/>
      <c r="I41" s="216"/>
    </row>
    <row r="42" spans="1:9" ht="12.75">
      <c r="A42" s="82" t="s">
        <v>668</v>
      </c>
      <c r="B42" s="82"/>
      <c r="C42" s="82"/>
      <c r="D42" s="82"/>
      <c r="E42" s="82"/>
      <c r="F42" s="207"/>
      <c r="G42" s="207"/>
      <c r="H42" s="207"/>
      <c r="I42" s="216"/>
    </row>
    <row r="43" spans="1:9" ht="12.75">
      <c r="A43" s="159"/>
      <c r="B43" s="159"/>
      <c r="C43" s="159"/>
      <c r="D43" s="159"/>
      <c r="E43" s="159"/>
      <c r="F43" s="207"/>
      <c r="G43" s="207"/>
      <c r="H43" s="207"/>
      <c r="I43" s="216"/>
    </row>
    <row r="44" spans="1:9">
      <c r="A44" s="159"/>
      <c r="B44" s="159"/>
      <c r="C44" s="159"/>
      <c r="D44" s="159"/>
      <c r="E44" s="159"/>
      <c r="I44" s="216"/>
    </row>
  </sheetData>
  <mergeCells count="1">
    <mergeCell ref="B3:C3"/>
  </mergeCells>
  <phoneticPr fontId="7" type="noConversion"/>
  <hyperlinks>
    <hyperlink ref="H1" location="Innholdsfortegnelse!A1" display="Innholdsfortegnelse" xr:uid="{5CE8D463-6FC3-405F-9689-CF9827148EEF}"/>
  </hyperlink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1" max="16383" man="1"/>
  </rowBreaks>
  <colBreaks count="1" manualBreakCount="1">
    <brk id="1" max="1048575" man="1"/>
  </colBreaks>
  <ignoredErrors>
    <ignoredError sqref="B11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O83"/>
  <sheetViews>
    <sheetView zoomScale="80" zoomScaleNormal="80" workbookViewId="0">
      <selection activeCell="L1" sqref="L1"/>
    </sheetView>
  </sheetViews>
  <sheetFormatPr baseColWidth="10" defaultColWidth="11" defaultRowHeight="12.75"/>
  <cols>
    <col min="1" max="1" width="4.375" style="235" customWidth="1"/>
    <col min="2" max="2" width="75.25" style="235" bestFit="1" customWidth="1"/>
    <col min="3" max="3" width="24.375" style="235" customWidth="1"/>
    <col min="4" max="6" width="24.5" style="235" bestFit="1" customWidth="1"/>
    <col min="7" max="7" width="26.875" style="235" customWidth="1"/>
    <col min="8" max="8" width="26.375" style="235" customWidth="1"/>
    <col min="9" max="9" width="25.25" style="235" customWidth="1"/>
    <col min="10" max="10" width="26" style="235" customWidth="1"/>
    <col min="11" max="11" width="28" style="235" customWidth="1"/>
    <col min="12" max="12" width="3.75" style="235" customWidth="1"/>
    <col min="13" max="13" width="29.375" style="235" customWidth="1"/>
    <col min="14" max="14" width="29.625" style="235" customWidth="1"/>
    <col min="15" max="15" width="3.75" style="235" customWidth="1"/>
    <col min="16" max="16384" width="11" style="235"/>
  </cols>
  <sheetData>
    <row r="1" spans="1:15" ht="21">
      <c r="A1" s="459" t="s">
        <v>517</v>
      </c>
      <c r="C1" s="236"/>
      <c r="D1" s="236"/>
      <c r="E1" s="236"/>
      <c r="F1" s="236"/>
      <c r="G1" s="899" t="s">
        <v>826</v>
      </c>
      <c r="H1" s="236"/>
      <c r="I1" s="236"/>
      <c r="J1" s="236"/>
      <c r="K1" s="236"/>
    </row>
    <row r="2" spans="1:15">
      <c r="A2" s="14" t="s">
        <v>108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5">
      <c r="B3" s="238"/>
      <c r="C3" s="238"/>
      <c r="D3" s="238"/>
      <c r="E3" s="238"/>
      <c r="F3" s="238"/>
      <c r="G3" s="238"/>
      <c r="H3" s="238"/>
      <c r="I3" s="238"/>
      <c r="J3" s="238"/>
      <c r="K3" s="238"/>
      <c r="M3" s="550" t="s">
        <v>793</v>
      </c>
      <c r="N3" s="380"/>
    </row>
    <row r="4" spans="1:15" ht="13.5" thickBot="1">
      <c r="A4" s="269">
        <v>1</v>
      </c>
      <c r="B4" s="243" t="s">
        <v>203</v>
      </c>
      <c r="C4" s="244" t="s">
        <v>518</v>
      </c>
      <c r="D4" s="244" t="s">
        <v>518</v>
      </c>
      <c r="E4" s="244" t="s">
        <v>518</v>
      </c>
      <c r="F4" s="244" t="s">
        <v>518</v>
      </c>
      <c r="G4" s="244" t="s">
        <v>518</v>
      </c>
      <c r="H4" s="244" t="s">
        <v>518</v>
      </c>
      <c r="I4" s="244" t="s">
        <v>518</v>
      </c>
      <c r="J4" s="244" t="s">
        <v>518</v>
      </c>
      <c r="K4" s="244" t="s">
        <v>518</v>
      </c>
      <c r="M4" s="244" t="s">
        <v>519</v>
      </c>
      <c r="N4" s="244" t="s">
        <v>519</v>
      </c>
    </row>
    <row r="5" spans="1:15">
      <c r="A5" s="268">
        <v>2</v>
      </c>
      <c r="B5" s="240" t="s">
        <v>204</v>
      </c>
      <c r="C5" s="219" t="s">
        <v>565</v>
      </c>
      <c r="D5" s="219" t="s">
        <v>643</v>
      </c>
      <c r="E5" s="219" t="s">
        <v>654</v>
      </c>
      <c r="F5" s="219" t="s">
        <v>755</v>
      </c>
      <c r="G5" s="219" t="s">
        <v>644</v>
      </c>
      <c r="H5" s="219" t="s">
        <v>713</v>
      </c>
      <c r="I5" s="219" t="s">
        <v>729</v>
      </c>
      <c r="J5" s="267" t="s">
        <v>764</v>
      </c>
      <c r="K5" s="267" t="s">
        <v>774</v>
      </c>
      <c r="M5" s="267" t="s">
        <v>721</v>
      </c>
      <c r="N5" s="267" t="s">
        <v>773</v>
      </c>
      <c r="O5" s="469"/>
    </row>
    <row r="6" spans="1:15">
      <c r="A6" s="268">
        <v>3</v>
      </c>
      <c r="B6" s="240" t="s">
        <v>205</v>
      </c>
      <c r="C6" s="219" t="s">
        <v>206</v>
      </c>
      <c r="D6" s="219" t="s">
        <v>206</v>
      </c>
      <c r="E6" s="219" t="s">
        <v>206</v>
      </c>
      <c r="F6" s="219" t="s">
        <v>206</v>
      </c>
      <c r="G6" s="219" t="s">
        <v>206</v>
      </c>
      <c r="H6" s="219" t="s">
        <v>206</v>
      </c>
      <c r="I6" s="219" t="s">
        <v>206</v>
      </c>
      <c r="J6" s="267" t="s">
        <v>206</v>
      </c>
      <c r="K6" s="267" t="s">
        <v>206</v>
      </c>
      <c r="M6" s="699"/>
      <c r="N6" s="699"/>
      <c r="O6" s="469"/>
    </row>
    <row r="7" spans="1:15" ht="13.5" customHeight="1" thickBot="1">
      <c r="A7" s="269"/>
      <c r="B7" s="277" t="s">
        <v>207</v>
      </c>
      <c r="C7" s="242"/>
      <c r="D7" s="242"/>
      <c r="E7" s="242"/>
      <c r="F7" s="242"/>
      <c r="G7" s="242"/>
      <c r="H7" s="242"/>
      <c r="I7" s="242"/>
      <c r="J7" s="242"/>
      <c r="K7" s="242"/>
      <c r="M7" s="242"/>
      <c r="N7" s="242"/>
      <c r="O7" s="469"/>
    </row>
    <row r="8" spans="1:15">
      <c r="A8" s="268">
        <v>4</v>
      </c>
      <c r="B8" s="240" t="s">
        <v>208</v>
      </c>
      <c r="C8" s="219" t="s">
        <v>566</v>
      </c>
      <c r="D8" s="219" t="s">
        <v>566</v>
      </c>
      <c r="E8" s="219" t="s">
        <v>566</v>
      </c>
      <c r="F8" s="219" t="s">
        <v>566</v>
      </c>
      <c r="G8" s="219" t="s">
        <v>209</v>
      </c>
      <c r="H8" s="219" t="s">
        <v>209</v>
      </c>
      <c r="I8" s="219" t="s">
        <v>209</v>
      </c>
      <c r="J8" s="267" t="s">
        <v>209</v>
      </c>
      <c r="K8" s="267" t="s">
        <v>209</v>
      </c>
      <c r="M8" s="219" t="s">
        <v>209</v>
      </c>
      <c r="N8" s="219" t="s">
        <v>210</v>
      </c>
      <c r="O8" s="469"/>
    </row>
    <row r="9" spans="1:15">
      <c r="A9" s="268">
        <v>5</v>
      </c>
      <c r="B9" s="240" t="s">
        <v>211</v>
      </c>
      <c r="C9" s="219" t="s">
        <v>566</v>
      </c>
      <c r="D9" s="219" t="s">
        <v>566</v>
      </c>
      <c r="E9" s="219" t="s">
        <v>566</v>
      </c>
      <c r="F9" s="219" t="s">
        <v>566</v>
      </c>
      <c r="G9" s="219" t="s">
        <v>209</v>
      </c>
      <c r="H9" s="219" t="s">
        <v>209</v>
      </c>
      <c r="I9" s="219" t="s">
        <v>209</v>
      </c>
      <c r="J9" s="267" t="s">
        <v>209</v>
      </c>
      <c r="K9" s="267" t="s">
        <v>209</v>
      </c>
      <c r="M9" s="267" t="s">
        <v>529</v>
      </c>
      <c r="N9" s="219" t="s">
        <v>210</v>
      </c>
      <c r="O9" s="469"/>
    </row>
    <row r="10" spans="1:15">
      <c r="A10" s="268">
        <v>6</v>
      </c>
      <c r="B10" s="240" t="s">
        <v>212</v>
      </c>
      <c r="C10" s="219" t="s">
        <v>213</v>
      </c>
      <c r="D10" s="219" t="s">
        <v>213</v>
      </c>
      <c r="E10" s="219" t="s">
        <v>213</v>
      </c>
      <c r="F10" s="219" t="s">
        <v>213</v>
      </c>
      <c r="G10" s="219" t="s">
        <v>213</v>
      </c>
      <c r="H10" s="219" t="s">
        <v>213</v>
      </c>
      <c r="I10" s="219" t="s">
        <v>213</v>
      </c>
      <c r="J10" s="267" t="s">
        <v>213</v>
      </c>
      <c r="K10" s="267" t="s">
        <v>213</v>
      </c>
      <c r="M10" s="267" t="s">
        <v>528</v>
      </c>
      <c r="N10" s="267" t="s">
        <v>528</v>
      </c>
    </row>
    <row r="11" spans="1:15">
      <c r="A11" s="268">
        <v>7</v>
      </c>
      <c r="B11" s="82" t="s">
        <v>214</v>
      </c>
      <c r="C11" s="187"/>
      <c r="D11" s="187"/>
      <c r="E11" s="187"/>
      <c r="F11" s="187"/>
      <c r="G11" s="187"/>
      <c r="H11" s="187"/>
      <c r="I11" s="187"/>
      <c r="J11" s="279"/>
      <c r="K11" s="279"/>
      <c r="M11" s="267" t="s">
        <v>89</v>
      </c>
      <c r="N11" s="267" t="s">
        <v>495</v>
      </c>
    </row>
    <row r="12" spans="1:15">
      <c r="A12" s="268">
        <v>8</v>
      </c>
      <c r="B12" s="82" t="s">
        <v>215</v>
      </c>
      <c r="C12" s="219" t="s">
        <v>674</v>
      </c>
      <c r="D12" s="219" t="s">
        <v>642</v>
      </c>
      <c r="E12" s="219" t="s">
        <v>714</v>
      </c>
      <c r="F12" s="219" t="s">
        <v>655</v>
      </c>
      <c r="G12" s="219" t="s">
        <v>645</v>
      </c>
      <c r="H12" s="219" t="s">
        <v>715</v>
      </c>
      <c r="I12" s="219" t="s">
        <v>730</v>
      </c>
      <c r="J12" s="267" t="s">
        <v>765</v>
      </c>
      <c r="K12" s="267" t="s">
        <v>775</v>
      </c>
      <c r="M12" s="267">
        <v>225000000</v>
      </c>
      <c r="N12" s="267">
        <v>300000000</v>
      </c>
    </row>
    <row r="13" spans="1:15">
      <c r="A13" s="268">
        <v>9</v>
      </c>
      <c r="B13" s="82" t="s">
        <v>216</v>
      </c>
      <c r="C13" s="118" t="s">
        <v>567</v>
      </c>
      <c r="D13" s="219" t="s">
        <v>642</v>
      </c>
      <c r="E13" s="219" t="s">
        <v>714</v>
      </c>
      <c r="F13" s="219" t="s">
        <v>655</v>
      </c>
      <c r="G13" s="219" t="s">
        <v>645</v>
      </c>
      <c r="H13" s="219" t="s">
        <v>715</v>
      </c>
      <c r="I13" s="219" t="s">
        <v>730</v>
      </c>
      <c r="J13" s="267" t="s">
        <v>765</v>
      </c>
      <c r="K13" s="267" t="s">
        <v>775</v>
      </c>
      <c r="M13" s="267">
        <v>225000000</v>
      </c>
      <c r="N13" s="267">
        <v>300000000</v>
      </c>
    </row>
    <row r="14" spans="1:15">
      <c r="A14" s="268" t="s">
        <v>515</v>
      </c>
      <c r="B14" s="82" t="s">
        <v>217</v>
      </c>
      <c r="C14" s="219" t="s">
        <v>218</v>
      </c>
      <c r="D14" s="219" t="s">
        <v>218</v>
      </c>
      <c r="E14" s="219" t="s">
        <v>218</v>
      </c>
      <c r="F14" s="219" t="s">
        <v>218</v>
      </c>
      <c r="G14" s="219" t="s">
        <v>218</v>
      </c>
      <c r="H14" s="219" t="s">
        <v>218</v>
      </c>
      <c r="I14" s="219" t="s">
        <v>218</v>
      </c>
      <c r="J14" s="267" t="s">
        <v>218</v>
      </c>
      <c r="K14" s="267" t="s">
        <v>218</v>
      </c>
      <c r="M14" s="267">
        <v>100</v>
      </c>
      <c r="N14" s="267">
        <v>100</v>
      </c>
    </row>
    <row r="15" spans="1:15">
      <c r="A15" s="268" t="s">
        <v>516</v>
      </c>
      <c r="B15" s="82" t="s">
        <v>219</v>
      </c>
      <c r="C15" s="219" t="s">
        <v>220</v>
      </c>
      <c r="D15" s="219" t="s">
        <v>220</v>
      </c>
      <c r="E15" s="219" t="s">
        <v>220</v>
      </c>
      <c r="F15" s="219" t="s">
        <v>220</v>
      </c>
      <c r="G15" s="219" t="s">
        <v>220</v>
      </c>
      <c r="H15" s="219" t="s">
        <v>220</v>
      </c>
      <c r="I15" s="219" t="s">
        <v>220</v>
      </c>
      <c r="J15" s="267" t="s">
        <v>220</v>
      </c>
      <c r="K15" s="267" t="s">
        <v>220</v>
      </c>
      <c r="M15" s="267">
        <v>100</v>
      </c>
      <c r="N15" s="267">
        <v>100</v>
      </c>
    </row>
    <row r="16" spans="1:15">
      <c r="A16" s="268">
        <v>10</v>
      </c>
      <c r="B16" s="82" t="s">
        <v>221</v>
      </c>
      <c r="C16" s="219" t="s">
        <v>222</v>
      </c>
      <c r="D16" s="219" t="s">
        <v>222</v>
      </c>
      <c r="E16" s="219" t="s">
        <v>222</v>
      </c>
      <c r="F16" s="219" t="s">
        <v>222</v>
      </c>
      <c r="G16" s="267" t="s">
        <v>675</v>
      </c>
      <c r="H16" s="267" t="s">
        <v>675</v>
      </c>
      <c r="I16" s="267" t="s">
        <v>675</v>
      </c>
      <c r="J16" s="267" t="s">
        <v>675</v>
      </c>
      <c r="K16" s="267" t="s">
        <v>675</v>
      </c>
      <c r="M16" s="267" t="s">
        <v>524</v>
      </c>
      <c r="N16" s="267" t="s">
        <v>524</v>
      </c>
    </row>
    <row r="17" spans="1:14">
      <c r="A17" s="268">
        <v>11</v>
      </c>
      <c r="B17" s="82" t="s">
        <v>223</v>
      </c>
      <c r="C17" s="278">
        <v>42359</v>
      </c>
      <c r="D17" s="278">
        <v>42864</v>
      </c>
      <c r="E17" s="278">
        <v>42970</v>
      </c>
      <c r="F17" s="278">
        <v>43364</v>
      </c>
      <c r="G17" s="278">
        <v>42915</v>
      </c>
      <c r="H17" s="278">
        <v>43377</v>
      </c>
      <c r="I17" s="278">
        <v>43536</v>
      </c>
      <c r="J17" s="271">
        <v>43621</v>
      </c>
      <c r="K17" s="271">
        <v>43761</v>
      </c>
      <c r="M17" s="271">
        <v>43398</v>
      </c>
      <c r="N17" s="271">
        <v>43817</v>
      </c>
    </row>
    <row r="18" spans="1:14">
      <c r="A18" s="268">
        <v>12</v>
      </c>
      <c r="B18" s="82" t="s">
        <v>224</v>
      </c>
      <c r="C18" s="219" t="s">
        <v>93</v>
      </c>
      <c r="D18" s="219" t="s">
        <v>93</v>
      </c>
      <c r="E18" s="219" t="s">
        <v>93</v>
      </c>
      <c r="F18" s="219" t="s">
        <v>93</v>
      </c>
      <c r="G18" s="219" t="s">
        <v>225</v>
      </c>
      <c r="H18" s="219" t="s">
        <v>225</v>
      </c>
      <c r="I18" s="219" t="s">
        <v>225</v>
      </c>
      <c r="J18" s="267" t="s">
        <v>225</v>
      </c>
      <c r="K18" s="267" t="s">
        <v>225</v>
      </c>
      <c r="M18" s="267" t="s">
        <v>225</v>
      </c>
      <c r="N18" s="267" t="s">
        <v>93</v>
      </c>
    </row>
    <row r="19" spans="1:14">
      <c r="A19" s="268">
        <v>13</v>
      </c>
      <c r="B19" s="82" t="s">
        <v>226</v>
      </c>
      <c r="C19" s="278">
        <v>47838</v>
      </c>
      <c r="D19" s="278">
        <v>46882</v>
      </c>
      <c r="E19" s="278">
        <v>47353</v>
      </c>
      <c r="F19" s="278">
        <v>47017</v>
      </c>
      <c r="G19" s="278" t="s">
        <v>227</v>
      </c>
      <c r="H19" s="278" t="s">
        <v>227</v>
      </c>
      <c r="I19" s="278" t="s">
        <v>227</v>
      </c>
      <c r="J19" s="271" t="s">
        <v>227</v>
      </c>
      <c r="K19" s="271" t="s">
        <v>227</v>
      </c>
      <c r="M19" s="267" t="s">
        <v>227</v>
      </c>
      <c r="N19" s="271">
        <v>47470</v>
      </c>
    </row>
    <row r="20" spans="1:14">
      <c r="A20" s="268">
        <v>14</v>
      </c>
      <c r="B20" s="82" t="s">
        <v>228</v>
      </c>
      <c r="C20" s="219" t="s">
        <v>568</v>
      </c>
      <c r="D20" s="219" t="s">
        <v>229</v>
      </c>
      <c r="E20" s="219" t="s">
        <v>229</v>
      </c>
      <c r="F20" s="219" t="s">
        <v>229</v>
      </c>
      <c r="G20" s="219" t="s">
        <v>229</v>
      </c>
      <c r="H20" s="219" t="s">
        <v>229</v>
      </c>
      <c r="I20" s="219" t="s">
        <v>229</v>
      </c>
      <c r="J20" s="267" t="s">
        <v>229</v>
      </c>
      <c r="K20" s="267" t="s">
        <v>229</v>
      </c>
      <c r="M20" s="267" t="s">
        <v>229</v>
      </c>
      <c r="N20" s="267" t="s">
        <v>229</v>
      </c>
    </row>
    <row r="21" spans="1:14" ht="36">
      <c r="A21" s="268">
        <v>15</v>
      </c>
      <c r="B21" s="82" t="s">
        <v>230</v>
      </c>
      <c r="C21" s="219" t="s">
        <v>253</v>
      </c>
      <c r="D21" s="271">
        <v>45055</v>
      </c>
      <c r="E21" s="278">
        <v>45527</v>
      </c>
      <c r="F21" s="278">
        <v>45190</v>
      </c>
      <c r="G21" s="278">
        <v>44741</v>
      </c>
      <c r="H21" s="278">
        <v>45203</v>
      </c>
      <c r="I21" s="278">
        <v>45363</v>
      </c>
      <c r="J21" s="271">
        <v>45631</v>
      </c>
      <c r="K21" s="271">
        <v>45770</v>
      </c>
      <c r="M21" s="279" t="s">
        <v>772</v>
      </c>
      <c r="N21" s="279" t="s">
        <v>771</v>
      </c>
    </row>
    <row r="22" spans="1:14">
      <c r="A22" s="268">
        <v>16</v>
      </c>
      <c r="B22" s="82" t="s">
        <v>231</v>
      </c>
      <c r="C22" s="219" t="s">
        <v>253</v>
      </c>
      <c r="D22" s="219" t="s">
        <v>232</v>
      </c>
      <c r="E22" s="219" t="s">
        <v>232</v>
      </c>
      <c r="F22" s="219" t="s">
        <v>232</v>
      </c>
      <c r="G22" s="219" t="s">
        <v>253</v>
      </c>
      <c r="H22" s="219" t="s">
        <v>253</v>
      </c>
      <c r="I22" s="219" t="s">
        <v>253</v>
      </c>
      <c r="J22" s="267" t="s">
        <v>253</v>
      </c>
      <c r="K22" s="267" t="s">
        <v>253</v>
      </c>
      <c r="M22" s="267" t="s">
        <v>525</v>
      </c>
      <c r="N22" s="267" t="s">
        <v>525</v>
      </c>
    </row>
    <row r="23" spans="1:14" ht="13.5" thickBot="1">
      <c r="A23" s="269"/>
      <c r="B23" s="243" t="s">
        <v>233</v>
      </c>
      <c r="C23" s="242"/>
      <c r="D23" s="242"/>
      <c r="E23" s="242"/>
      <c r="F23" s="242"/>
      <c r="G23" s="242"/>
      <c r="H23" s="242"/>
      <c r="I23" s="242"/>
      <c r="J23" s="242"/>
      <c r="K23" s="242"/>
      <c r="M23" s="242"/>
      <c r="N23" s="242"/>
    </row>
    <row r="24" spans="1:14">
      <c r="A24" s="268">
        <v>17</v>
      </c>
      <c r="B24" s="82" t="s">
        <v>234</v>
      </c>
      <c r="C24" s="219" t="s">
        <v>235</v>
      </c>
      <c r="D24" s="219" t="s">
        <v>236</v>
      </c>
      <c r="E24" s="219" t="s">
        <v>236</v>
      </c>
      <c r="F24" s="219" t="s">
        <v>236</v>
      </c>
      <c r="G24" s="219" t="s">
        <v>236</v>
      </c>
      <c r="H24" s="219" t="s">
        <v>236</v>
      </c>
      <c r="I24" s="219" t="s">
        <v>236</v>
      </c>
      <c r="J24" s="267" t="s">
        <v>236</v>
      </c>
      <c r="K24" s="267" t="s">
        <v>236</v>
      </c>
      <c r="M24" s="219" t="s">
        <v>236</v>
      </c>
      <c r="N24" s="219" t="s">
        <v>236</v>
      </c>
    </row>
    <row r="25" spans="1:14" ht="33.75" customHeight="1">
      <c r="A25" s="270">
        <v>18</v>
      </c>
      <c r="B25" s="82" t="s">
        <v>237</v>
      </c>
      <c r="C25" s="241" t="s">
        <v>569</v>
      </c>
      <c r="D25" s="241" t="s">
        <v>646</v>
      </c>
      <c r="E25" s="241" t="s">
        <v>656</v>
      </c>
      <c r="F25" s="241" t="s">
        <v>656</v>
      </c>
      <c r="G25" s="241" t="s">
        <v>647</v>
      </c>
      <c r="H25" s="241" t="s">
        <v>716</v>
      </c>
      <c r="I25" s="241" t="s">
        <v>716</v>
      </c>
      <c r="J25" s="501" t="s">
        <v>766</v>
      </c>
      <c r="K25" s="501" t="s">
        <v>776</v>
      </c>
      <c r="M25" s="275" t="s">
        <v>717</v>
      </c>
      <c r="N25" s="275" t="s">
        <v>770</v>
      </c>
    </row>
    <row r="26" spans="1:14">
      <c r="A26" s="268">
        <v>19</v>
      </c>
      <c r="B26" s="82" t="s">
        <v>238</v>
      </c>
      <c r="C26" s="219" t="s">
        <v>239</v>
      </c>
      <c r="D26" s="219" t="s">
        <v>239</v>
      </c>
      <c r="E26" s="219" t="s">
        <v>239</v>
      </c>
      <c r="F26" s="219" t="s">
        <v>239</v>
      </c>
      <c r="G26" s="219" t="s">
        <v>239</v>
      </c>
      <c r="H26" s="219" t="s">
        <v>239</v>
      </c>
      <c r="I26" s="219" t="s">
        <v>239</v>
      </c>
      <c r="J26" s="267" t="s">
        <v>239</v>
      </c>
      <c r="K26" s="267" t="s">
        <v>239</v>
      </c>
      <c r="M26" s="267" t="s">
        <v>239</v>
      </c>
      <c r="N26" s="267" t="s">
        <v>239</v>
      </c>
    </row>
    <row r="27" spans="1:14">
      <c r="A27" s="268" t="s">
        <v>240</v>
      </c>
      <c r="B27" s="82" t="s">
        <v>241</v>
      </c>
      <c r="C27" s="219" t="s">
        <v>242</v>
      </c>
      <c r="D27" s="219" t="s">
        <v>242</v>
      </c>
      <c r="E27" s="219" t="s">
        <v>242</v>
      </c>
      <c r="F27" s="219" t="s">
        <v>242</v>
      </c>
      <c r="G27" s="219" t="s">
        <v>718</v>
      </c>
      <c r="H27" s="219" t="s">
        <v>718</v>
      </c>
      <c r="I27" s="219" t="s">
        <v>718</v>
      </c>
      <c r="J27" s="267" t="s">
        <v>718</v>
      </c>
      <c r="K27" s="267" t="s">
        <v>718</v>
      </c>
      <c r="M27" s="267" t="s">
        <v>526</v>
      </c>
      <c r="N27" s="267" t="s">
        <v>242</v>
      </c>
    </row>
    <row r="28" spans="1:14">
      <c r="A28" s="268" t="s">
        <v>243</v>
      </c>
      <c r="B28" s="82" t="s">
        <v>244</v>
      </c>
      <c r="C28" s="219" t="s">
        <v>242</v>
      </c>
      <c r="D28" s="219" t="s">
        <v>242</v>
      </c>
      <c r="E28" s="219" t="s">
        <v>242</v>
      </c>
      <c r="F28" s="219" t="s">
        <v>242</v>
      </c>
      <c r="G28" s="219" t="s">
        <v>242</v>
      </c>
      <c r="H28" s="219" t="s">
        <v>242</v>
      </c>
      <c r="I28" s="219" t="s">
        <v>242</v>
      </c>
      <c r="J28" s="267" t="s">
        <v>242</v>
      </c>
      <c r="K28" s="267" t="s">
        <v>242</v>
      </c>
      <c r="M28" s="267" t="s">
        <v>526</v>
      </c>
      <c r="N28" s="267" t="s">
        <v>242</v>
      </c>
    </row>
    <row r="29" spans="1:14">
      <c r="A29" s="270">
        <v>21</v>
      </c>
      <c r="B29" s="82" t="s">
        <v>245</v>
      </c>
      <c r="C29" s="219" t="s">
        <v>239</v>
      </c>
      <c r="D29" s="219" t="s">
        <v>239</v>
      </c>
      <c r="E29" s="219" t="s">
        <v>239</v>
      </c>
      <c r="F29" s="219" t="s">
        <v>239</v>
      </c>
      <c r="G29" s="219" t="s">
        <v>239</v>
      </c>
      <c r="H29" s="219" t="s">
        <v>239</v>
      </c>
      <c r="I29" s="219" t="s">
        <v>239</v>
      </c>
      <c r="J29" s="267" t="s">
        <v>239</v>
      </c>
      <c r="K29" s="267" t="s">
        <v>239</v>
      </c>
      <c r="M29" s="267" t="s">
        <v>239</v>
      </c>
      <c r="N29" s="267" t="s">
        <v>239</v>
      </c>
    </row>
    <row r="30" spans="1:14">
      <c r="A30" s="268">
        <v>22</v>
      </c>
      <c r="B30" s="82" t="s">
        <v>246</v>
      </c>
      <c r="C30" s="219" t="s">
        <v>248</v>
      </c>
      <c r="D30" s="219" t="s">
        <v>248</v>
      </c>
      <c r="E30" s="219" t="s">
        <v>248</v>
      </c>
      <c r="F30" s="219" t="s">
        <v>248</v>
      </c>
      <c r="G30" s="219" t="s">
        <v>247</v>
      </c>
      <c r="H30" s="219" t="s">
        <v>247</v>
      </c>
      <c r="I30" s="219" t="s">
        <v>247</v>
      </c>
      <c r="J30" s="267" t="s">
        <v>247</v>
      </c>
      <c r="K30" s="267" t="s">
        <v>247</v>
      </c>
      <c r="M30" s="267" t="s">
        <v>239</v>
      </c>
      <c r="N30" s="267" t="s">
        <v>239</v>
      </c>
    </row>
    <row r="31" spans="1:14" ht="13.5" thickBot="1">
      <c r="A31" s="269"/>
      <c r="B31" s="243" t="s">
        <v>249</v>
      </c>
      <c r="C31" s="242"/>
      <c r="D31" s="242"/>
      <c r="E31" s="242"/>
      <c r="F31" s="242"/>
      <c r="G31" s="242"/>
      <c r="H31" s="242"/>
      <c r="I31" s="242"/>
      <c r="J31" s="242"/>
      <c r="K31" s="242"/>
      <c r="M31" s="242"/>
      <c r="N31" s="242"/>
    </row>
    <row r="32" spans="1:14" ht="13.5" customHeight="1">
      <c r="A32" s="270">
        <v>23</v>
      </c>
      <c r="B32" s="82" t="s">
        <v>250</v>
      </c>
      <c r="C32" s="219" t="s">
        <v>251</v>
      </c>
      <c r="D32" s="219" t="s">
        <v>251</v>
      </c>
      <c r="E32" s="219" t="s">
        <v>251</v>
      </c>
      <c r="F32" s="219" t="s">
        <v>251</v>
      </c>
      <c r="G32" s="219" t="s">
        <v>251</v>
      </c>
      <c r="H32" s="219" t="s">
        <v>251</v>
      </c>
      <c r="I32" s="219" t="s">
        <v>251</v>
      </c>
      <c r="J32" s="267" t="s">
        <v>251</v>
      </c>
      <c r="K32" s="267" t="s">
        <v>251</v>
      </c>
      <c r="M32" s="219" t="s">
        <v>251</v>
      </c>
      <c r="N32" s="219" t="s">
        <v>251</v>
      </c>
    </row>
    <row r="33" spans="1:15">
      <c r="A33" s="268">
        <v>24</v>
      </c>
      <c r="B33" s="82" t="s">
        <v>252</v>
      </c>
      <c r="C33" s="219" t="s">
        <v>253</v>
      </c>
      <c r="D33" s="219" t="s">
        <v>253</v>
      </c>
      <c r="E33" s="219" t="s">
        <v>253</v>
      </c>
      <c r="F33" s="219" t="s">
        <v>253</v>
      </c>
      <c r="G33" s="219" t="s">
        <v>253</v>
      </c>
      <c r="H33" s="219" t="s">
        <v>253</v>
      </c>
      <c r="I33" s="219" t="s">
        <v>253</v>
      </c>
      <c r="J33" s="267" t="s">
        <v>253</v>
      </c>
      <c r="K33" s="267" t="s">
        <v>253</v>
      </c>
      <c r="M33" s="267" t="s">
        <v>253</v>
      </c>
      <c r="N33" s="267" t="s">
        <v>253</v>
      </c>
    </row>
    <row r="34" spans="1:15" ht="12.75" customHeight="1">
      <c r="A34" s="268">
        <v>25</v>
      </c>
      <c r="B34" s="82" t="s">
        <v>254</v>
      </c>
      <c r="C34" s="219" t="s">
        <v>253</v>
      </c>
      <c r="D34" s="219" t="s">
        <v>253</v>
      </c>
      <c r="E34" s="219" t="s">
        <v>253</v>
      </c>
      <c r="F34" s="219" t="s">
        <v>253</v>
      </c>
      <c r="G34" s="219" t="s">
        <v>253</v>
      </c>
      <c r="H34" s="219" t="s">
        <v>253</v>
      </c>
      <c r="I34" s="219" t="s">
        <v>253</v>
      </c>
      <c r="J34" s="267" t="s">
        <v>253</v>
      </c>
      <c r="K34" s="267" t="s">
        <v>253</v>
      </c>
      <c r="M34" s="267" t="s">
        <v>253</v>
      </c>
      <c r="N34" s="267" t="s">
        <v>253</v>
      </c>
    </row>
    <row r="35" spans="1:15">
      <c r="A35" s="268">
        <v>26</v>
      </c>
      <c r="B35" s="82" t="s">
        <v>255</v>
      </c>
      <c r="C35" s="219" t="s">
        <v>253</v>
      </c>
      <c r="D35" s="219" t="s">
        <v>253</v>
      </c>
      <c r="E35" s="219" t="s">
        <v>253</v>
      </c>
      <c r="F35" s="219" t="s">
        <v>253</v>
      </c>
      <c r="G35" s="219" t="s">
        <v>253</v>
      </c>
      <c r="H35" s="219" t="s">
        <v>253</v>
      </c>
      <c r="I35" s="219" t="s">
        <v>253</v>
      </c>
      <c r="J35" s="267" t="s">
        <v>253</v>
      </c>
      <c r="K35" s="267" t="s">
        <v>253</v>
      </c>
      <c r="M35" s="267" t="s">
        <v>253</v>
      </c>
      <c r="N35" s="267" t="s">
        <v>253</v>
      </c>
    </row>
    <row r="36" spans="1:15">
      <c r="A36" s="268">
        <v>27</v>
      </c>
      <c r="B36" s="82" t="s">
        <v>256</v>
      </c>
      <c r="C36" s="219" t="s">
        <v>253</v>
      </c>
      <c r="D36" s="219" t="s">
        <v>253</v>
      </c>
      <c r="E36" s="219" t="s">
        <v>253</v>
      </c>
      <c r="F36" s="219" t="s">
        <v>253</v>
      </c>
      <c r="G36" s="219" t="s">
        <v>253</v>
      </c>
      <c r="H36" s="219" t="s">
        <v>253</v>
      </c>
      <c r="I36" s="219" t="s">
        <v>253</v>
      </c>
      <c r="J36" s="267" t="s">
        <v>253</v>
      </c>
      <c r="K36" s="267" t="s">
        <v>253</v>
      </c>
      <c r="M36" s="267" t="s">
        <v>253</v>
      </c>
      <c r="N36" s="267" t="s">
        <v>253</v>
      </c>
    </row>
    <row r="37" spans="1:15">
      <c r="A37" s="268">
        <v>28</v>
      </c>
      <c r="B37" s="82" t="s">
        <v>257</v>
      </c>
      <c r="C37" s="219" t="s">
        <v>253</v>
      </c>
      <c r="D37" s="219" t="s">
        <v>253</v>
      </c>
      <c r="E37" s="219" t="s">
        <v>253</v>
      </c>
      <c r="F37" s="219" t="s">
        <v>253</v>
      </c>
      <c r="G37" s="219" t="s">
        <v>253</v>
      </c>
      <c r="H37" s="219" t="s">
        <v>253</v>
      </c>
      <c r="I37" s="219" t="s">
        <v>253</v>
      </c>
      <c r="J37" s="267" t="s">
        <v>253</v>
      </c>
      <c r="K37" s="267" t="s">
        <v>253</v>
      </c>
      <c r="M37" s="267" t="s">
        <v>253</v>
      </c>
      <c r="N37" s="267" t="s">
        <v>253</v>
      </c>
    </row>
    <row r="38" spans="1:15">
      <c r="A38" s="268">
        <v>29</v>
      </c>
      <c r="B38" s="82" t="s">
        <v>258</v>
      </c>
      <c r="C38" s="219" t="s">
        <v>253</v>
      </c>
      <c r="D38" s="219" t="s">
        <v>253</v>
      </c>
      <c r="E38" s="219" t="s">
        <v>253</v>
      </c>
      <c r="F38" s="219" t="s">
        <v>253</v>
      </c>
      <c r="G38" s="219" t="s">
        <v>253</v>
      </c>
      <c r="H38" s="219" t="s">
        <v>253</v>
      </c>
      <c r="I38" s="219" t="s">
        <v>253</v>
      </c>
      <c r="J38" s="267" t="s">
        <v>253</v>
      </c>
      <c r="K38" s="267" t="s">
        <v>253</v>
      </c>
      <c r="M38" s="267" t="s">
        <v>253</v>
      </c>
      <c r="N38" s="267" t="s">
        <v>253</v>
      </c>
    </row>
    <row r="39" spans="1:15">
      <c r="A39" s="270">
        <v>30</v>
      </c>
      <c r="B39" s="82" t="s">
        <v>259</v>
      </c>
      <c r="C39" s="219" t="s">
        <v>253</v>
      </c>
      <c r="D39" s="219" t="s">
        <v>253</v>
      </c>
      <c r="E39" s="219" t="s">
        <v>253</v>
      </c>
      <c r="F39" s="219" t="s">
        <v>253</v>
      </c>
      <c r="G39" s="219" t="s">
        <v>229</v>
      </c>
      <c r="H39" s="219" t="s">
        <v>229</v>
      </c>
      <c r="I39" s="219" t="s">
        <v>229</v>
      </c>
      <c r="J39" s="267" t="s">
        <v>229</v>
      </c>
      <c r="K39" s="267" t="s">
        <v>229</v>
      </c>
      <c r="M39" s="267" t="s">
        <v>229</v>
      </c>
      <c r="N39" s="267" t="s">
        <v>239</v>
      </c>
    </row>
    <row r="40" spans="1:15" ht="86.25" customHeight="1">
      <c r="A40" s="270">
        <v>31</v>
      </c>
      <c r="B40" s="82" t="s">
        <v>260</v>
      </c>
      <c r="C40" s="219" t="s">
        <v>253</v>
      </c>
      <c r="D40" s="219" t="s">
        <v>253</v>
      </c>
      <c r="E40" s="219" t="s">
        <v>253</v>
      </c>
      <c r="F40" s="219" t="s">
        <v>253</v>
      </c>
      <c r="G40" s="187" t="s">
        <v>719</v>
      </c>
      <c r="H40" s="187" t="s">
        <v>719</v>
      </c>
      <c r="I40" s="187" t="s">
        <v>719</v>
      </c>
      <c r="J40" s="279" t="s">
        <v>719</v>
      </c>
      <c r="K40" s="279" t="s">
        <v>719</v>
      </c>
      <c r="M40" s="273" t="s">
        <v>722</v>
      </c>
      <c r="N40" s="267" t="s">
        <v>253</v>
      </c>
    </row>
    <row r="41" spans="1:15">
      <c r="A41" s="270">
        <v>32</v>
      </c>
      <c r="B41" s="82" t="s">
        <v>261</v>
      </c>
      <c r="C41" s="219" t="s">
        <v>253</v>
      </c>
      <c r="D41" s="219" t="s">
        <v>253</v>
      </c>
      <c r="E41" s="219" t="s">
        <v>253</v>
      </c>
      <c r="F41" s="219" t="s">
        <v>253</v>
      </c>
      <c r="G41" s="219" t="s">
        <v>262</v>
      </c>
      <c r="H41" s="219" t="s">
        <v>262</v>
      </c>
      <c r="I41" s="219" t="s">
        <v>262</v>
      </c>
      <c r="J41" s="267" t="s">
        <v>262</v>
      </c>
      <c r="K41" s="267" t="s">
        <v>262</v>
      </c>
      <c r="M41" s="267" t="s">
        <v>262</v>
      </c>
      <c r="N41" s="267" t="s">
        <v>253</v>
      </c>
    </row>
    <row r="42" spans="1:15">
      <c r="A42" s="268">
        <v>33</v>
      </c>
      <c r="B42" s="82" t="s">
        <v>263</v>
      </c>
      <c r="C42" s="219" t="s">
        <v>253</v>
      </c>
      <c r="D42" s="219" t="s">
        <v>253</v>
      </c>
      <c r="E42" s="219" t="s">
        <v>253</v>
      </c>
      <c r="F42" s="219" t="s">
        <v>253</v>
      </c>
      <c r="G42" s="219" t="s">
        <v>264</v>
      </c>
      <c r="H42" s="219" t="s">
        <v>264</v>
      </c>
      <c r="I42" s="219" t="s">
        <v>264</v>
      </c>
      <c r="J42" s="267" t="s">
        <v>264</v>
      </c>
      <c r="K42" s="267" t="s">
        <v>264</v>
      </c>
      <c r="M42" s="267" t="s">
        <v>264</v>
      </c>
      <c r="N42" s="267" t="s">
        <v>253</v>
      </c>
    </row>
    <row r="43" spans="1:15" ht="39.75" customHeight="1">
      <c r="A43" s="270">
        <v>34</v>
      </c>
      <c r="B43" s="82" t="s">
        <v>265</v>
      </c>
      <c r="C43" s="219" t="s">
        <v>253</v>
      </c>
      <c r="D43" s="219" t="s">
        <v>253</v>
      </c>
      <c r="E43" s="219" t="s">
        <v>253</v>
      </c>
      <c r="F43" s="219" t="s">
        <v>253</v>
      </c>
      <c r="G43" s="274" t="s">
        <v>648</v>
      </c>
      <c r="H43" s="274" t="s">
        <v>648</v>
      </c>
      <c r="I43" s="274" t="s">
        <v>648</v>
      </c>
      <c r="J43" s="274" t="s">
        <v>648</v>
      </c>
      <c r="K43" s="274" t="s">
        <v>648</v>
      </c>
      <c r="M43" s="276" t="s">
        <v>648</v>
      </c>
      <c r="N43" s="267" t="s">
        <v>253</v>
      </c>
    </row>
    <row r="44" spans="1:15" ht="92.25" customHeight="1">
      <c r="A44" s="270">
        <v>35</v>
      </c>
      <c r="B44" s="82" t="s">
        <v>266</v>
      </c>
      <c r="C44" s="219" t="s">
        <v>267</v>
      </c>
      <c r="D44" s="219" t="s">
        <v>267</v>
      </c>
      <c r="E44" s="219" t="s">
        <v>267</v>
      </c>
      <c r="F44" s="219" t="s">
        <v>267</v>
      </c>
      <c r="G44" s="219" t="s">
        <v>210</v>
      </c>
      <c r="H44" s="219" t="s">
        <v>210</v>
      </c>
      <c r="I44" s="219" t="s">
        <v>210</v>
      </c>
      <c r="J44" s="267" t="s">
        <v>210</v>
      </c>
      <c r="K44" s="267" t="s">
        <v>210</v>
      </c>
      <c r="M44" s="274" t="s">
        <v>720</v>
      </c>
      <c r="N44" s="272" t="s">
        <v>544</v>
      </c>
    </row>
    <row r="45" spans="1:15">
      <c r="A45" s="268">
        <v>36</v>
      </c>
      <c r="B45" s="82" t="s">
        <v>268</v>
      </c>
      <c r="C45" s="219" t="s">
        <v>253</v>
      </c>
      <c r="D45" s="219" t="s">
        <v>253</v>
      </c>
      <c r="E45" s="219" t="s">
        <v>253</v>
      </c>
      <c r="F45" s="219" t="s">
        <v>253</v>
      </c>
      <c r="G45" s="219" t="s">
        <v>253</v>
      </c>
      <c r="H45" s="219" t="s">
        <v>253</v>
      </c>
      <c r="I45" s="187" t="s">
        <v>253</v>
      </c>
      <c r="J45" s="279" t="s">
        <v>253</v>
      </c>
      <c r="K45" s="279" t="s">
        <v>253</v>
      </c>
      <c r="M45" s="267" t="s">
        <v>239</v>
      </c>
      <c r="N45" s="267" t="s">
        <v>239</v>
      </c>
    </row>
    <row r="46" spans="1:15">
      <c r="A46" s="268">
        <v>37</v>
      </c>
      <c r="B46" s="82" t="s">
        <v>269</v>
      </c>
      <c r="C46" s="219" t="s">
        <v>253</v>
      </c>
      <c r="D46" s="219" t="s">
        <v>253</v>
      </c>
      <c r="E46" s="219" t="s">
        <v>253</v>
      </c>
      <c r="F46" s="219" t="s">
        <v>253</v>
      </c>
      <c r="G46" s="219" t="s">
        <v>253</v>
      </c>
      <c r="H46" s="219" t="s">
        <v>253</v>
      </c>
      <c r="I46" s="219" t="s">
        <v>253</v>
      </c>
      <c r="J46" s="267" t="s">
        <v>253</v>
      </c>
      <c r="K46" s="267" t="s">
        <v>253</v>
      </c>
      <c r="M46" s="267" t="s">
        <v>253</v>
      </c>
      <c r="N46" s="267" t="s">
        <v>253</v>
      </c>
    </row>
    <row r="47" spans="1:15">
      <c r="B47" s="237"/>
      <c r="C47" s="237"/>
      <c r="D47" s="237"/>
      <c r="E47" s="237"/>
      <c r="F47" s="237"/>
      <c r="I47" s="219"/>
      <c r="M47" s="469"/>
      <c r="N47" s="497"/>
      <c r="O47" s="469"/>
    </row>
    <row r="48" spans="1:15">
      <c r="I48" s="219"/>
    </row>
    <row r="49" spans="1:14">
      <c r="A49" s="82"/>
      <c r="B49" s="82"/>
      <c r="C49" s="306"/>
      <c r="D49" s="306"/>
      <c r="E49" s="306"/>
      <c r="F49" s="306"/>
      <c r="I49" s="219"/>
      <c r="M49" s="469"/>
      <c r="N49" s="497"/>
    </row>
    <row r="50" spans="1:14">
      <c r="A50" s="82"/>
      <c r="B50" s="82"/>
      <c r="C50" s="305"/>
      <c r="D50" s="305"/>
      <c r="E50" s="305"/>
      <c r="F50" s="305"/>
      <c r="I50" s="267"/>
      <c r="J50" s="267"/>
      <c r="K50" s="267"/>
    </row>
    <row r="51" spans="1:14">
      <c r="A51" s="82"/>
      <c r="B51" s="82"/>
      <c r="I51" s="278"/>
      <c r="J51" s="278"/>
      <c r="K51" s="278"/>
    </row>
    <row r="52" spans="1:14">
      <c r="I52" s="219"/>
      <c r="J52" s="219"/>
      <c r="K52" s="219"/>
    </row>
    <row r="53" spans="1:14">
      <c r="I53" s="278"/>
      <c r="J53" s="278"/>
      <c r="K53" s="278"/>
    </row>
    <row r="54" spans="1:14">
      <c r="I54" s="219"/>
      <c r="J54" s="219"/>
      <c r="K54" s="219"/>
    </row>
    <row r="55" spans="1:14">
      <c r="I55" s="278"/>
      <c r="J55" s="278"/>
      <c r="K55" s="278"/>
    </row>
    <row r="68" spans="9:11">
      <c r="I68" s="219"/>
      <c r="J68" s="219"/>
      <c r="K68" s="219"/>
    </row>
    <row r="69" spans="9:11">
      <c r="I69" s="219"/>
      <c r="J69" s="219"/>
      <c r="K69" s="219"/>
    </row>
    <row r="70" spans="9:11">
      <c r="I70" s="219"/>
      <c r="J70" s="219"/>
      <c r="K70" s="219"/>
    </row>
    <row r="71" spans="9:11">
      <c r="I71" s="219"/>
      <c r="J71" s="219"/>
      <c r="K71" s="219"/>
    </row>
    <row r="72" spans="9:11">
      <c r="I72" s="219"/>
      <c r="J72" s="219"/>
      <c r="K72" s="219"/>
    </row>
    <row r="73" spans="9:11">
      <c r="I73" s="219"/>
      <c r="J73" s="219"/>
      <c r="K73" s="219"/>
    </row>
    <row r="74" spans="9:11">
      <c r="I74" s="219"/>
      <c r="J74" s="219"/>
      <c r="K74" s="219"/>
    </row>
    <row r="75" spans="9:11">
      <c r="I75" s="219"/>
      <c r="J75" s="219"/>
      <c r="K75" s="219"/>
    </row>
    <row r="76" spans="9:11">
      <c r="I76" s="187"/>
      <c r="J76" s="187"/>
      <c r="K76" s="187"/>
    </row>
    <row r="77" spans="9:11">
      <c r="I77" s="219"/>
      <c r="J77" s="219"/>
      <c r="K77" s="219"/>
    </row>
    <row r="78" spans="9:11">
      <c r="I78" s="219"/>
      <c r="J78" s="219"/>
      <c r="K78" s="219"/>
    </row>
    <row r="79" spans="9:11">
      <c r="I79" s="219"/>
      <c r="J79" s="219"/>
      <c r="K79" s="219"/>
    </row>
    <row r="80" spans="9:11">
      <c r="I80" s="219"/>
      <c r="J80" s="219"/>
      <c r="K80" s="219"/>
    </row>
    <row r="81" spans="9:11">
      <c r="I81" s="219"/>
      <c r="J81" s="219"/>
      <c r="K81" s="219"/>
    </row>
    <row r="82" spans="9:11">
      <c r="I82" s="219"/>
      <c r="J82" s="219"/>
      <c r="K82" s="219"/>
    </row>
    <row r="83" spans="9:11">
      <c r="I83" s="219"/>
      <c r="J83" s="219"/>
      <c r="K83" s="219"/>
    </row>
  </sheetData>
  <hyperlinks>
    <hyperlink ref="G1" location="Innholdsfortegnelse!A1" display="Innholdsfortegnelse" xr:uid="{5C800370-94C4-4B3C-B096-16E560905183}"/>
  </hyperlinks>
  <pageMargins left="0.70866141732283472" right="0.70866141732283472" top="0.74803149606299213" bottom="0.74803149606299213" header="0.31496062992125984" footer="0.31496062992125984"/>
  <pageSetup paperSize="8" scale="15" fitToWidth="2" orientation="landscape" r:id="rId1"/>
  <headerFooter>
    <oddHeader>&amp;R&amp;"Calibri"&amp;12&amp;KFF9100F O R T R O L I G&amp;1#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1"/>
  <sheetViews>
    <sheetView zoomScaleNormal="100" workbookViewId="0">
      <selection activeCell="G1" sqref="G1"/>
    </sheetView>
  </sheetViews>
  <sheetFormatPr baseColWidth="10" defaultColWidth="11" defaultRowHeight="12"/>
  <cols>
    <col min="1" max="1" width="23.125" style="216" customWidth="1"/>
    <col min="2" max="2" width="9.5" style="216" customWidth="1"/>
    <col min="3" max="3" width="10.25" style="216" customWidth="1"/>
    <col min="4" max="4" width="11.25" style="216" customWidth="1"/>
    <col min="5" max="5" width="17.5" style="216" customWidth="1"/>
    <col min="6" max="6" width="10.625" style="216" customWidth="1"/>
    <col min="7" max="7" width="17.125" style="216" bestFit="1" customWidth="1"/>
    <col min="8" max="16384" width="11" style="161"/>
  </cols>
  <sheetData>
    <row r="1" spans="1:7" ht="21">
      <c r="A1" s="459" t="s">
        <v>103</v>
      </c>
      <c r="B1" s="81"/>
      <c r="C1" s="81"/>
      <c r="D1" s="81"/>
      <c r="E1" s="666"/>
      <c r="F1" s="82"/>
      <c r="G1" s="899" t="s">
        <v>826</v>
      </c>
    </row>
    <row r="2" spans="1:7" s="216" customFormat="1" ht="12.75">
      <c r="A2" s="900" t="s">
        <v>108</v>
      </c>
      <c r="B2" s="666"/>
      <c r="C2" s="81"/>
      <c r="D2" s="81"/>
      <c r="E2" s="666"/>
      <c r="F2" s="82"/>
      <c r="G2" s="82"/>
    </row>
    <row r="3" spans="1:7" s="216" customFormat="1" ht="12.75">
      <c r="A3" s="62"/>
      <c r="B3" s="666"/>
      <c r="C3" s="81"/>
      <c r="D3" s="81"/>
      <c r="E3" s="666"/>
      <c r="F3" s="82"/>
    </row>
    <row r="4" spans="1:7" ht="14.25">
      <c r="A4" s="83" t="s">
        <v>873</v>
      </c>
      <c r="B4" s="83"/>
      <c r="C4" s="83"/>
      <c r="D4" s="221"/>
      <c r="E4" s="83"/>
      <c r="F4" s="82"/>
    </row>
    <row r="5" spans="1:7">
      <c r="A5" s="83" t="s">
        <v>828</v>
      </c>
      <c r="B5" s="83"/>
      <c r="C5" s="83"/>
      <c r="D5" s="83"/>
      <c r="E5" s="83"/>
      <c r="F5" s="82"/>
    </row>
    <row r="6" spans="1:7" ht="12" customHeight="1">
      <c r="A6" s="83"/>
      <c r="B6" s="83"/>
      <c r="C6" s="83"/>
      <c r="D6" s="83"/>
      <c r="E6" s="83"/>
      <c r="F6" s="82"/>
    </row>
    <row r="7" spans="1:7">
      <c r="A7" s="82"/>
      <c r="B7" s="84"/>
      <c r="C7" s="84"/>
      <c r="D7" s="85"/>
      <c r="E7" s="82"/>
      <c r="F7" s="82"/>
    </row>
    <row r="8" spans="1:7">
      <c r="A8" s="82"/>
      <c r="B8" s="84"/>
      <c r="C8" s="84"/>
      <c r="D8" s="85"/>
      <c r="E8" s="82"/>
      <c r="F8" s="82"/>
    </row>
    <row r="9" spans="1:7">
      <c r="A9" s="82"/>
      <c r="B9" s="84"/>
      <c r="C9" s="84"/>
      <c r="D9" s="85"/>
      <c r="E9" s="82"/>
      <c r="F9" s="82"/>
    </row>
    <row r="10" spans="1:7" ht="21">
      <c r="A10" s="616" t="s">
        <v>104</v>
      </c>
      <c r="B10" s="84"/>
      <c r="C10" s="84"/>
      <c r="D10" s="85"/>
      <c r="E10" s="82"/>
      <c r="F10" s="82"/>
      <c r="G10" s="301"/>
    </row>
    <row r="11" spans="1:7">
      <c r="A11" s="83" t="s">
        <v>653</v>
      </c>
      <c r="B11" s="83"/>
      <c r="C11" s="83"/>
      <c r="D11" s="83"/>
      <c r="E11" s="83"/>
      <c r="F11" s="82"/>
      <c r="G11" s="301"/>
    </row>
    <row r="12" spans="1:7" s="216" customFormat="1">
      <c r="A12" s="83" t="s">
        <v>177</v>
      </c>
      <c r="B12" s="83"/>
      <c r="C12" s="83"/>
      <c r="D12" s="83"/>
      <c r="E12" s="83"/>
      <c r="F12" s="82"/>
      <c r="G12" s="301"/>
    </row>
    <row r="13" spans="1:7" s="216" customFormat="1">
      <c r="A13" s="82"/>
      <c r="B13" s="84"/>
      <c r="C13" s="84"/>
      <c r="D13" s="85"/>
      <c r="E13" s="82"/>
      <c r="F13" s="82"/>
      <c r="G13" s="301"/>
    </row>
    <row r="14" spans="1:7">
      <c r="A14" s="614"/>
      <c r="B14" s="614"/>
      <c r="C14" s="614"/>
      <c r="D14" s="614"/>
      <c r="E14" s="614"/>
      <c r="F14" s="614"/>
    </row>
    <row r="15" spans="1:7" ht="21">
      <c r="A15" s="616" t="s">
        <v>103</v>
      </c>
      <c r="B15" s="614"/>
      <c r="C15" s="614"/>
      <c r="D15" s="614"/>
      <c r="E15" s="614"/>
      <c r="F15" s="614"/>
    </row>
    <row r="16" spans="1:7">
      <c r="A16" s="614"/>
      <c r="B16" s="614"/>
      <c r="C16" s="614"/>
      <c r="D16" s="614"/>
      <c r="E16" s="614"/>
      <c r="F16" s="614"/>
    </row>
    <row r="17" spans="1:7" ht="39" thickBot="1">
      <c r="A17" s="606"/>
      <c r="B17" s="558" t="s">
        <v>833</v>
      </c>
      <c r="C17" s="558" t="s">
        <v>834</v>
      </c>
      <c r="D17" s="558" t="s">
        <v>835</v>
      </c>
      <c r="E17" s="617" t="s">
        <v>812</v>
      </c>
      <c r="F17" s="617" t="s">
        <v>813</v>
      </c>
      <c r="G17" s="87" t="s">
        <v>800</v>
      </c>
    </row>
    <row r="18" spans="1:7" ht="14.25" customHeight="1">
      <c r="A18" s="614" t="s">
        <v>86</v>
      </c>
      <c r="B18" s="703">
        <v>0</v>
      </c>
      <c r="C18" s="703">
        <v>0</v>
      </c>
      <c r="D18" s="704">
        <v>0</v>
      </c>
      <c r="E18" s="222">
        <v>15.63</v>
      </c>
      <c r="F18" s="18">
        <v>1564</v>
      </c>
      <c r="G18" s="366">
        <v>20.260000000000002</v>
      </c>
    </row>
    <row r="19" spans="1:7" s="216" customFormat="1" ht="14.25">
      <c r="A19" s="614" t="s">
        <v>640</v>
      </c>
      <c r="B19" s="222">
        <v>35.020000000000003</v>
      </c>
      <c r="C19" s="18">
        <v>8348</v>
      </c>
      <c r="D19" s="366">
        <v>18.32</v>
      </c>
      <c r="E19" s="222">
        <v>35.020000000000003</v>
      </c>
      <c r="F19" s="18">
        <v>6482</v>
      </c>
      <c r="G19" s="366">
        <v>22.53</v>
      </c>
    </row>
    <row r="20" spans="1:7" ht="14.25" customHeight="1">
      <c r="A20" s="82" t="s">
        <v>797</v>
      </c>
      <c r="B20" s="634">
        <v>17.059999999999999</v>
      </c>
      <c r="C20" s="224">
        <v>896</v>
      </c>
      <c r="D20" s="635">
        <v>18.36</v>
      </c>
      <c r="E20" s="634">
        <v>17.670000000000002</v>
      </c>
      <c r="F20" s="224">
        <v>883</v>
      </c>
      <c r="G20" s="635">
        <v>19.23</v>
      </c>
    </row>
    <row r="21" spans="1:7" s="216" customFormat="1">
      <c r="A21" s="82" t="s">
        <v>827</v>
      </c>
      <c r="B21" s="634">
        <v>36.340000000000003</v>
      </c>
      <c r="C21" s="224">
        <v>431</v>
      </c>
      <c r="D21" s="635">
        <v>39.17</v>
      </c>
      <c r="E21" s="219" t="s">
        <v>253</v>
      </c>
      <c r="F21" s="219" t="s">
        <v>253</v>
      </c>
      <c r="G21" s="219" t="s">
        <v>253</v>
      </c>
    </row>
    <row r="22" spans="1:7">
      <c r="A22" s="614"/>
      <c r="B22" s="18"/>
      <c r="C22" s="18"/>
      <c r="D22" s="614"/>
      <c r="E22" s="614"/>
      <c r="F22" s="614"/>
    </row>
    <row r="23" spans="1:7" ht="14.25">
      <c r="A23" s="221" t="s">
        <v>791</v>
      </c>
      <c r="B23" s="18"/>
      <c r="C23" s="18"/>
      <c r="D23" s="614"/>
      <c r="E23" s="614"/>
      <c r="F23" s="614"/>
    </row>
    <row r="24" spans="1:7">
      <c r="A24" s="614"/>
      <c r="B24" s="614"/>
      <c r="C24" s="614"/>
      <c r="D24" s="614"/>
      <c r="E24" s="614"/>
      <c r="F24" s="614"/>
    </row>
    <row r="25" spans="1:7">
      <c r="A25" s="614" t="s">
        <v>815</v>
      </c>
      <c r="B25" s="614"/>
      <c r="C25" s="614"/>
      <c r="D25" s="614"/>
      <c r="E25" s="614"/>
      <c r="F25" s="614"/>
    </row>
    <row r="26" spans="1:7">
      <c r="A26" s="614" t="s">
        <v>874</v>
      </c>
      <c r="B26" s="614"/>
      <c r="C26" s="614"/>
      <c r="D26" s="614"/>
      <c r="E26" s="614"/>
      <c r="F26" s="614"/>
    </row>
    <row r="27" spans="1:7">
      <c r="A27" s="614"/>
      <c r="B27" s="614"/>
      <c r="C27" s="614"/>
      <c r="D27" s="614"/>
      <c r="E27" s="614"/>
      <c r="F27" s="614"/>
    </row>
    <row r="38" spans="6:13" ht="14.25">
      <c r="F38" s="88"/>
      <c r="M38" s="65"/>
    </row>
    <row r="39" spans="6:13">
      <c r="M39" s="65"/>
    </row>
    <row r="40" spans="6:13">
      <c r="M40" s="65"/>
    </row>
    <row r="51" spans="2:2">
      <c r="B51" s="476"/>
    </row>
  </sheetData>
  <hyperlinks>
    <hyperlink ref="G1" location="Innholdsfortegnelse!A1" display="Innholdsfortegnelse" xr:uid="{A26154C7-F987-43AA-9DB6-215343BBC068}"/>
  </hyperlinks>
  <pageMargins left="0.74803149606299213" right="0.74803149606299213" top="0.98425196850393704" bottom="0.98425196850393704" header="0.51181102362204722" footer="0.51181102362204722"/>
  <pageSetup paperSize="9" scale="76" fitToHeight="2" orientation="portrait" r:id="rId1"/>
  <headerFooter alignWithMargins="0">
    <oddHeader>&amp;R&amp;"Calibri"&amp;12&amp;KFF9100F O R T R O L I G&amp;1#</oddHeader>
    <oddFooter>&amp;R&amp;A&amp;L&amp;1#&amp;"Calibri"&amp;12&amp;KFF9100F O R T R O L I G</oddFooter>
  </headerFooter>
  <colBreaks count="1" manualBreakCount="1">
    <brk id="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151"/>
  <sheetViews>
    <sheetView zoomScale="80" zoomScaleNormal="80" workbookViewId="0">
      <selection activeCell="L1" sqref="L1"/>
    </sheetView>
  </sheetViews>
  <sheetFormatPr baseColWidth="10" defaultColWidth="11" defaultRowHeight="12.75"/>
  <cols>
    <col min="1" max="1" width="4.5" style="301" customWidth="1"/>
    <col min="2" max="2" width="79.5" style="301" customWidth="1"/>
    <col min="3" max="3" width="18.75" style="301" customWidth="1"/>
    <col min="4" max="4" width="45.25" style="301" customWidth="1"/>
    <col min="5" max="5" width="20" style="301" customWidth="1"/>
    <col min="6" max="6" width="6.625" style="301" customWidth="1"/>
    <col min="7" max="7" width="18.875" style="171" bestFit="1" customWidth="1"/>
    <col min="8" max="16384" width="11" style="171"/>
  </cols>
  <sheetData>
    <row r="1" spans="1:7" ht="21">
      <c r="A1" s="459" t="s">
        <v>561</v>
      </c>
      <c r="B1" s="469"/>
      <c r="C1" s="469"/>
      <c r="D1" s="469"/>
      <c r="E1" s="469"/>
      <c r="F1" s="469"/>
      <c r="G1" s="899" t="s">
        <v>826</v>
      </c>
    </row>
    <row r="2" spans="1:7">
      <c r="A2" s="14" t="s">
        <v>108</v>
      </c>
      <c r="B2" s="469"/>
      <c r="C2" s="469"/>
      <c r="D2" s="469"/>
      <c r="E2" s="469"/>
      <c r="F2" s="469"/>
    </row>
    <row r="3" spans="1:7" ht="15">
      <c r="A3" s="292"/>
      <c r="B3" s="469"/>
      <c r="C3" s="469"/>
      <c r="D3" s="469"/>
      <c r="E3" s="469"/>
      <c r="F3" s="469"/>
    </row>
    <row r="4" spans="1:7" ht="24.75" thickBot="1">
      <c r="A4" s="292" t="s">
        <v>545</v>
      </c>
      <c r="B4" s="255" t="s">
        <v>270</v>
      </c>
      <c r="C4" s="898" t="s">
        <v>506</v>
      </c>
      <c r="D4" s="897" t="s">
        <v>504</v>
      </c>
      <c r="E4" s="898" t="s">
        <v>505</v>
      </c>
      <c r="F4" s="469"/>
    </row>
    <row r="5" spans="1:7" ht="15">
      <c r="A5" s="292" t="s">
        <v>546</v>
      </c>
      <c r="B5" s="84" t="s">
        <v>271</v>
      </c>
      <c r="C5" s="224">
        <v>7980.6076880000001</v>
      </c>
      <c r="D5" s="187" t="s">
        <v>272</v>
      </c>
      <c r="E5" s="219" t="s">
        <v>253</v>
      </c>
      <c r="F5" s="469"/>
    </row>
    <row r="6" spans="1:7" ht="15">
      <c r="A6" s="292" t="s">
        <v>547</v>
      </c>
      <c r="B6" s="82" t="s">
        <v>273</v>
      </c>
      <c r="C6" s="224">
        <v>7980.6076880000001</v>
      </c>
      <c r="D6" s="253"/>
      <c r="E6" s="219" t="s">
        <v>253</v>
      </c>
      <c r="F6" s="469"/>
    </row>
    <row r="7" spans="1:7">
      <c r="A7" s="245"/>
      <c r="B7" s="82" t="s">
        <v>274</v>
      </c>
      <c r="C7" s="224"/>
      <c r="D7" s="253"/>
      <c r="E7" s="219" t="s">
        <v>253</v>
      </c>
      <c r="F7" s="469"/>
    </row>
    <row r="8" spans="1:7">
      <c r="A8" s="245"/>
      <c r="B8" s="82" t="s">
        <v>275</v>
      </c>
      <c r="C8" s="224"/>
      <c r="D8" s="253"/>
      <c r="E8" s="219" t="s">
        <v>253</v>
      </c>
      <c r="F8" s="469"/>
    </row>
    <row r="9" spans="1:7">
      <c r="A9" s="245">
        <v>2</v>
      </c>
      <c r="B9" s="181" t="s">
        <v>276</v>
      </c>
      <c r="C9" s="224">
        <v>14770.510343</v>
      </c>
      <c r="D9" s="219" t="s">
        <v>277</v>
      </c>
      <c r="E9" s="219" t="s">
        <v>253</v>
      </c>
      <c r="F9" s="469"/>
    </row>
    <row r="10" spans="1:7">
      <c r="A10" s="245">
        <v>3</v>
      </c>
      <c r="B10" s="181" t="s">
        <v>278</v>
      </c>
      <c r="C10" s="224">
        <v>-578.50974099999996</v>
      </c>
      <c r="D10" s="252" t="s">
        <v>279</v>
      </c>
      <c r="E10" s="219" t="s">
        <v>253</v>
      </c>
      <c r="F10" s="469"/>
    </row>
    <row r="11" spans="1:7">
      <c r="A11" s="245" t="s">
        <v>280</v>
      </c>
      <c r="B11" s="82" t="s">
        <v>281</v>
      </c>
      <c r="C11" s="224"/>
      <c r="D11" s="253" t="s">
        <v>282</v>
      </c>
      <c r="E11" s="219" t="s">
        <v>253</v>
      </c>
      <c r="F11" s="469"/>
    </row>
    <row r="12" spans="1:7" ht="12.75" customHeight="1">
      <c r="A12" s="245">
        <v>4</v>
      </c>
      <c r="B12" s="181" t="s">
        <v>283</v>
      </c>
      <c r="C12" s="224"/>
      <c r="D12" s="253"/>
      <c r="E12" s="219" t="s">
        <v>253</v>
      </c>
      <c r="F12" s="469"/>
    </row>
    <row r="13" spans="1:7" ht="12.75" customHeight="1">
      <c r="A13" s="245"/>
      <c r="B13" s="181" t="s">
        <v>284</v>
      </c>
      <c r="C13" s="224"/>
      <c r="D13" s="253"/>
      <c r="E13" s="219" t="s">
        <v>253</v>
      </c>
      <c r="F13" s="469"/>
    </row>
    <row r="14" spans="1:7">
      <c r="A14" s="245">
        <v>5</v>
      </c>
      <c r="B14" s="82" t="s">
        <v>285</v>
      </c>
      <c r="C14" s="224">
        <v>0</v>
      </c>
      <c r="D14" s="253">
        <v>84</v>
      </c>
      <c r="E14" s="219" t="s">
        <v>253</v>
      </c>
      <c r="F14" s="469"/>
    </row>
    <row r="15" spans="1:7" ht="12.75" customHeight="1">
      <c r="A15" s="245" t="s">
        <v>286</v>
      </c>
      <c r="B15" s="181" t="s">
        <v>287</v>
      </c>
      <c r="C15" s="224">
        <f>3837.899643-2216.201761</f>
        <v>1621.6978820000004</v>
      </c>
      <c r="D15" s="253" t="s">
        <v>288</v>
      </c>
      <c r="E15" s="219" t="s">
        <v>253</v>
      </c>
      <c r="F15" s="469"/>
    </row>
    <row r="16" spans="1:7">
      <c r="A16" s="245">
        <v>6</v>
      </c>
      <c r="B16" s="248" t="s">
        <v>289</v>
      </c>
      <c r="C16" s="224">
        <f>SUM(C6:C15)</f>
        <v>23794.306171999997</v>
      </c>
      <c r="D16" s="258" t="s">
        <v>290</v>
      </c>
      <c r="E16" s="219" t="s">
        <v>253</v>
      </c>
      <c r="F16" s="469"/>
    </row>
    <row r="17" spans="1:6">
      <c r="A17" s="943"/>
      <c r="B17" s="943"/>
      <c r="C17" s="943"/>
      <c r="D17" s="943"/>
      <c r="E17" s="943"/>
      <c r="F17" s="469"/>
    </row>
    <row r="18" spans="1:6" ht="13.5" thickBot="1">
      <c r="A18" s="269"/>
      <c r="B18" s="251" t="s">
        <v>291</v>
      </c>
      <c r="C18" s="251"/>
      <c r="D18" s="251"/>
      <c r="E18" s="251"/>
      <c r="F18" s="469"/>
    </row>
    <row r="19" spans="1:6" ht="12.75" customHeight="1">
      <c r="A19" s="245">
        <v>7</v>
      </c>
      <c r="B19" s="181" t="s">
        <v>292</v>
      </c>
      <c r="C19" s="224">
        <v>-70.956103999999996</v>
      </c>
      <c r="D19" s="253" t="s">
        <v>293</v>
      </c>
      <c r="E19" s="219" t="s">
        <v>253</v>
      </c>
      <c r="F19" s="469"/>
    </row>
    <row r="20" spans="1:6" ht="12.75" customHeight="1">
      <c r="A20" s="245">
        <v>8</v>
      </c>
      <c r="B20" s="181" t="s">
        <v>294</v>
      </c>
      <c r="C20" s="224">
        <f>-638.462424-41.486797-0.856529</f>
        <v>-680.8057500000001</v>
      </c>
      <c r="D20" s="187" t="s">
        <v>295</v>
      </c>
      <c r="E20" s="219" t="s">
        <v>253</v>
      </c>
      <c r="F20" s="469"/>
    </row>
    <row r="21" spans="1:6">
      <c r="A21" s="245">
        <v>9</v>
      </c>
      <c r="B21" s="181" t="s">
        <v>296</v>
      </c>
      <c r="C21" s="224"/>
      <c r="D21" s="219"/>
      <c r="E21" s="219" t="s">
        <v>253</v>
      </c>
      <c r="F21" s="469"/>
    </row>
    <row r="22" spans="1:6" ht="12.75" customHeight="1">
      <c r="A22" s="245">
        <v>10</v>
      </c>
      <c r="B22" s="181" t="s">
        <v>297</v>
      </c>
      <c r="C22" s="224">
        <v>0</v>
      </c>
      <c r="D22" s="252" t="s">
        <v>298</v>
      </c>
      <c r="E22" s="219" t="s">
        <v>253</v>
      </c>
      <c r="F22" s="469"/>
    </row>
    <row r="23" spans="1:6" ht="12.75" customHeight="1">
      <c r="A23" s="245">
        <v>11</v>
      </c>
      <c r="B23" s="181" t="s">
        <v>299</v>
      </c>
      <c r="C23" s="224">
        <v>0</v>
      </c>
      <c r="D23" s="253" t="s">
        <v>300</v>
      </c>
      <c r="E23" s="219" t="s">
        <v>253</v>
      </c>
      <c r="F23" s="469"/>
    </row>
    <row r="24" spans="1:6" ht="12.75" customHeight="1">
      <c r="A24" s="245">
        <v>12</v>
      </c>
      <c r="B24" s="247" t="s">
        <v>301</v>
      </c>
      <c r="C24" s="224">
        <v>-305.24446399999999</v>
      </c>
      <c r="D24" s="252" t="s">
        <v>302</v>
      </c>
      <c r="E24" s="219" t="s">
        <v>253</v>
      </c>
      <c r="F24" s="469"/>
    </row>
    <row r="25" spans="1:6" ht="12.75" customHeight="1">
      <c r="A25" s="245">
        <v>13</v>
      </c>
      <c r="B25" s="181" t="s">
        <v>303</v>
      </c>
      <c r="C25" s="224">
        <v>0</v>
      </c>
      <c r="D25" s="253" t="s">
        <v>304</v>
      </c>
      <c r="E25" s="219" t="s">
        <v>253</v>
      </c>
      <c r="F25" s="469"/>
    </row>
    <row r="26" spans="1:6" ht="12.75" customHeight="1">
      <c r="A26" s="245">
        <v>14</v>
      </c>
      <c r="B26" s="181" t="s">
        <v>305</v>
      </c>
      <c r="C26" s="224">
        <v>0</v>
      </c>
      <c r="D26" s="187" t="s">
        <v>306</v>
      </c>
      <c r="E26" s="219" t="s">
        <v>253</v>
      </c>
      <c r="F26" s="469"/>
    </row>
    <row r="27" spans="1:6">
      <c r="A27" s="245">
        <v>15</v>
      </c>
      <c r="B27" s="181" t="s">
        <v>307</v>
      </c>
      <c r="C27" s="224">
        <v>0</v>
      </c>
      <c r="D27" s="187" t="s">
        <v>308</v>
      </c>
      <c r="E27" s="219" t="s">
        <v>253</v>
      </c>
      <c r="F27" s="469"/>
    </row>
    <row r="28" spans="1:6" ht="12.75" customHeight="1">
      <c r="A28" s="245">
        <v>16</v>
      </c>
      <c r="B28" s="181" t="s">
        <v>309</v>
      </c>
      <c r="C28" s="224">
        <v>0</v>
      </c>
      <c r="D28" s="187" t="s">
        <v>310</v>
      </c>
      <c r="E28" s="219" t="s">
        <v>253</v>
      </c>
      <c r="F28" s="469"/>
    </row>
    <row r="29" spans="1:6" ht="12.75" customHeight="1">
      <c r="A29" s="245">
        <v>17</v>
      </c>
      <c r="B29" s="247" t="s">
        <v>311</v>
      </c>
      <c r="C29" s="224">
        <v>0</v>
      </c>
      <c r="D29" s="252" t="s">
        <v>312</v>
      </c>
      <c r="E29" s="219" t="s">
        <v>253</v>
      </c>
      <c r="F29" s="469"/>
    </row>
    <row r="30" spans="1:6" ht="25.5" customHeight="1">
      <c r="A30" s="245">
        <v>18</v>
      </c>
      <c r="B30" s="247" t="s">
        <v>313</v>
      </c>
      <c r="C30" s="224">
        <v>0</v>
      </c>
      <c r="D30" s="252" t="s">
        <v>314</v>
      </c>
      <c r="E30" s="219" t="s">
        <v>253</v>
      </c>
      <c r="F30" s="469"/>
    </row>
    <row r="31" spans="1:6" ht="25.5" customHeight="1">
      <c r="A31" s="245">
        <v>19</v>
      </c>
      <c r="B31" s="181" t="s">
        <v>315</v>
      </c>
      <c r="C31" s="224">
        <v>0</v>
      </c>
      <c r="D31" s="252" t="s">
        <v>316</v>
      </c>
      <c r="E31" s="219" t="s">
        <v>253</v>
      </c>
      <c r="F31" s="469"/>
    </row>
    <row r="32" spans="1:6">
      <c r="A32" s="245">
        <v>20</v>
      </c>
      <c r="B32" s="181" t="s">
        <v>296</v>
      </c>
      <c r="C32" s="224"/>
      <c r="D32" s="219"/>
      <c r="E32" s="219" t="s">
        <v>253</v>
      </c>
      <c r="F32" s="469"/>
    </row>
    <row r="33" spans="1:6">
      <c r="A33" s="245" t="s">
        <v>240</v>
      </c>
      <c r="B33" s="181" t="s">
        <v>317</v>
      </c>
      <c r="C33" s="224">
        <f>-325.096652-150.666073</f>
        <v>-475.76272500000005</v>
      </c>
      <c r="D33" s="253" t="s">
        <v>318</v>
      </c>
      <c r="E33" s="219" t="s">
        <v>253</v>
      </c>
      <c r="F33" s="469"/>
    </row>
    <row r="34" spans="1:6" ht="12.75" customHeight="1">
      <c r="A34" s="246" t="s">
        <v>243</v>
      </c>
      <c r="B34" s="181" t="s">
        <v>319</v>
      </c>
      <c r="C34" s="224"/>
      <c r="D34" s="187" t="s">
        <v>320</v>
      </c>
      <c r="E34" s="219" t="s">
        <v>253</v>
      </c>
      <c r="F34" s="469"/>
    </row>
    <row r="35" spans="1:6" ht="13.5" customHeight="1">
      <c r="A35" s="246" t="s">
        <v>321</v>
      </c>
      <c r="B35" s="247" t="s">
        <v>322</v>
      </c>
      <c r="C35" s="224">
        <v>0</v>
      </c>
      <c r="D35" s="187" t="s">
        <v>323</v>
      </c>
      <c r="E35" s="219" t="s">
        <v>253</v>
      </c>
      <c r="F35" s="469"/>
    </row>
    <row r="36" spans="1:6" ht="12.75" customHeight="1">
      <c r="A36" s="246" t="s">
        <v>324</v>
      </c>
      <c r="B36" s="181" t="s">
        <v>325</v>
      </c>
      <c r="C36" s="224">
        <v>0</v>
      </c>
      <c r="D36" s="252" t="s">
        <v>326</v>
      </c>
      <c r="E36" s="219" t="s">
        <v>253</v>
      </c>
      <c r="F36" s="469"/>
    </row>
    <row r="37" spans="1:6" ht="12.75" customHeight="1">
      <c r="A37" s="245">
        <v>21</v>
      </c>
      <c r="B37" s="181" t="s">
        <v>327</v>
      </c>
      <c r="C37" s="224">
        <v>0</v>
      </c>
      <c r="D37" s="252" t="s">
        <v>328</v>
      </c>
      <c r="E37" s="219" t="s">
        <v>253</v>
      </c>
      <c r="F37" s="469"/>
    </row>
    <row r="38" spans="1:6" ht="12.75" customHeight="1">
      <c r="A38" s="245">
        <v>22</v>
      </c>
      <c r="B38" s="181" t="s">
        <v>329</v>
      </c>
      <c r="C38" s="224">
        <v>0</v>
      </c>
      <c r="D38" s="253" t="s">
        <v>330</v>
      </c>
      <c r="E38" s="219" t="s">
        <v>253</v>
      </c>
      <c r="F38" s="469"/>
    </row>
    <row r="39" spans="1:6" ht="12.75" customHeight="1">
      <c r="A39" s="245">
        <v>23</v>
      </c>
      <c r="B39" s="181" t="s">
        <v>331</v>
      </c>
      <c r="C39" s="224">
        <v>0</v>
      </c>
      <c r="D39" s="252" t="s">
        <v>332</v>
      </c>
      <c r="E39" s="219" t="s">
        <v>253</v>
      </c>
      <c r="F39" s="469"/>
    </row>
    <row r="40" spans="1:6">
      <c r="A40" s="245">
        <v>24</v>
      </c>
      <c r="B40" s="181" t="s">
        <v>296</v>
      </c>
      <c r="C40" s="224"/>
      <c r="D40" s="219"/>
      <c r="E40" s="219" t="s">
        <v>253</v>
      </c>
      <c r="F40" s="469"/>
    </row>
    <row r="41" spans="1:6" ht="12" customHeight="1">
      <c r="A41" s="245">
        <v>25</v>
      </c>
      <c r="B41" s="181" t="s">
        <v>333</v>
      </c>
      <c r="C41" s="224">
        <v>0</v>
      </c>
      <c r="D41" s="187" t="s">
        <v>328</v>
      </c>
      <c r="E41" s="219" t="s">
        <v>253</v>
      </c>
      <c r="F41" s="469"/>
    </row>
    <row r="42" spans="1:6" ht="12.75" customHeight="1">
      <c r="A42" s="246" t="s">
        <v>334</v>
      </c>
      <c r="B42" s="181" t="s">
        <v>335</v>
      </c>
      <c r="C42" s="224">
        <v>0</v>
      </c>
      <c r="D42" s="253" t="s">
        <v>336</v>
      </c>
      <c r="E42" s="219" t="s">
        <v>253</v>
      </c>
      <c r="F42" s="469"/>
    </row>
    <row r="43" spans="1:6" ht="12.75" customHeight="1">
      <c r="A43" s="246" t="s">
        <v>337</v>
      </c>
      <c r="B43" s="181" t="s">
        <v>338</v>
      </c>
      <c r="C43" s="224">
        <v>0</v>
      </c>
      <c r="D43" s="253" t="s">
        <v>339</v>
      </c>
      <c r="E43" s="219" t="s">
        <v>253</v>
      </c>
      <c r="F43" s="469"/>
    </row>
    <row r="44" spans="1:6" ht="12.75" customHeight="1">
      <c r="A44" s="245">
        <v>26</v>
      </c>
      <c r="B44" s="181" t="s">
        <v>340</v>
      </c>
      <c r="C44" s="224">
        <v>0</v>
      </c>
      <c r="D44" s="187" t="s">
        <v>341</v>
      </c>
      <c r="E44" s="219" t="s">
        <v>253</v>
      </c>
      <c r="F44" s="469"/>
    </row>
    <row r="45" spans="1:6" ht="12.75" customHeight="1">
      <c r="A45" s="246" t="s">
        <v>342</v>
      </c>
      <c r="B45" s="181" t="s">
        <v>343</v>
      </c>
      <c r="C45" s="224">
        <v>0</v>
      </c>
      <c r="D45" s="219"/>
      <c r="E45" s="219" t="s">
        <v>253</v>
      </c>
      <c r="F45" s="469"/>
    </row>
    <row r="46" spans="1:6">
      <c r="A46" s="82"/>
      <c r="B46" s="181" t="s">
        <v>344</v>
      </c>
      <c r="C46" s="224"/>
      <c r="D46" s="219"/>
      <c r="E46" s="219" t="s">
        <v>253</v>
      </c>
      <c r="F46" s="469"/>
    </row>
    <row r="47" spans="1:6">
      <c r="A47" s="82"/>
      <c r="B47" s="181" t="s">
        <v>345</v>
      </c>
      <c r="C47" s="224"/>
      <c r="D47" s="219"/>
      <c r="E47" s="219" t="s">
        <v>253</v>
      </c>
      <c r="F47" s="469"/>
    </row>
    <row r="48" spans="1:6">
      <c r="A48" s="82"/>
      <c r="B48" s="181" t="s">
        <v>346</v>
      </c>
      <c r="C48" s="224"/>
      <c r="D48" s="219">
        <v>468</v>
      </c>
      <c r="E48" s="219" t="s">
        <v>253</v>
      </c>
      <c r="F48" s="469"/>
    </row>
    <row r="49" spans="1:6">
      <c r="A49" s="82"/>
      <c r="B49" s="181" t="s">
        <v>347</v>
      </c>
      <c r="C49" s="224"/>
      <c r="D49" s="253">
        <v>468</v>
      </c>
      <c r="E49" s="219" t="s">
        <v>253</v>
      </c>
      <c r="F49" s="469"/>
    </row>
    <row r="50" spans="1:6" ht="12.75" customHeight="1">
      <c r="A50" s="246" t="s">
        <v>348</v>
      </c>
      <c r="B50" s="181" t="s">
        <v>349</v>
      </c>
      <c r="C50" s="224"/>
      <c r="D50" s="219"/>
      <c r="E50" s="219" t="s">
        <v>253</v>
      </c>
      <c r="F50" s="469"/>
    </row>
    <row r="51" spans="1:6">
      <c r="A51" s="82"/>
      <c r="B51" s="181" t="s">
        <v>350</v>
      </c>
      <c r="C51" s="224"/>
      <c r="D51" s="219"/>
      <c r="E51" s="219" t="s">
        <v>253</v>
      </c>
      <c r="F51" s="469"/>
    </row>
    <row r="52" spans="1:6" ht="12.75" customHeight="1">
      <c r="A52" s="245">
        <v>27</v>
      </c>
      <c r="B52" s="181" t="s">
        <v>351</v>
      </c>
      <c r="C52" s="224">
        <v>0</v>
      </c>
      <c r="D52" s="252" t="s">
        <v>352</v>
      </c>
      <c r="E52" s="219" t="s">
        <v>253</v>
      </c>
      <c r="F52" s="469"/>
    </row>
    <row r="53" spans="1:6">
      <c r="A53" s="245">
        <v>28</v>
      </c>
      <c r="B53" s="256" t="s">
        <v>353</v>
      </c>
      <c r="C53" s="195">
        <f>SUM(C19:C45)</f>
        <v>-1532.7690430000002</v>
      </c>
      <c r="D53" s="259" t="s">
        <v>354</v>
      </c>
      <c r="E53" s="219" t="s">
        <v>253</v>
      </c>
      <c r="F53" s="469"/>
    </row>
    <row r="54" spans="1:6" ht="12.75" customHeight="1">
      <c r="A54" s="245">
        <v>29</v>
      </c>
      <c r="B54" s="256" t="s">
        <v>355</v>
      </c>
      <c r="C54" s="195">
        <f>C16+C53</f>
        <v>22261.537128999997</v>
      </c>
      <c r="D54" s="260" t="s">
        <v>356</v>
      </c>
      <c r="E54" s="219" t="s">
        <v>253</v>
      </c>
      <c r="F54" s="469"/>
    </row>
    <row r="55" spans="1:6" ht="12.75" customHeight="1">
      <c r="A55" s="245"/>
      <c r="B55" s="256"/>
      <c r="C55" s="195"/>
      <c r="D55" s="257"/>
      <c r="E55" s="82"/>
      <c r="F55" s="469"/>
    </row>
    <row r="56" spans="1:6" ht="13.5" thickBot="1">
      <c r="A56" s="269"/>
      <c r="B56" s="251" t="s">
        <v>357</v>
      </c>
      <c r="C56" s="251"/>
      <c r="D56" s="251"/>
      <c r="E56" s="251"/>
      <c r="F56" s="469"/>
    </row>
    <row r="57" spans="1:6">
      <c r="A57" s="245">
        <v>30</v>
      </c>
      <c r="B57" s="84" t="s">
        <v>271</v>
      </c>
      <c r="C57" s="195">
        <v>1951.4879599999999</v>
      </c>
      <c r="D57" s="219" t="s">
        <v>358</v>
      </c>
      <c r="E57" s="219" t="s">
        <v>253</v>
      </c>
      <c r="F57" s="469"/>
    </row>
    <row r="58" spans="1:6" ht="12.75" customHeight="1">
      <c r="A58" s="245">
        <v>31</v>
      </c>
      <c r="B58" s="181" t="s">
        <v>359</v>
      </c>
      <c r="C58" s="195">
        <f>+C57</f>
        <v>1951.4879599999999</v>
      </c>
      <c r="D58" s="219"/>
      <c r="E58" s="219" t="s">
        <v>253</v>
      </c>
      <c r="F58" s="469"/>
    </row>
    <row r="59" spans="1:6" ht="12.75" customHeight="1">
      <c r="A59" s="245">
        <v>32</v>
      </c>
      <c r="B59" s="181" t="s">
        <v>360</v>
      </c>
      <c r="C59" s="699"/>
      <c r="D59" s="219"/>
      <c r="E59" s="219" t="s">
        <v>253</v>
      </c>
      <c r="F59" s="469"/>
    </row>
    <row r="60" spans="1:6">
      <c r="A60" s="245">
        <v>33</v>
      </c>
      <c r="B60" s="181" t="s">
        <v>361</v>
      </c>
      <c r="C60" s="195"/>
      <c r="D60" s="219" t="s">
        <v>362</v>
      </c>
      <c r="E60" s="219" t="s">
        <v>253</v>
      </c>
      <c r="F60" s="469"/>
    </row>
    <row r="61" spans="1:6" ht="12.75" customHeight="1">
      <c r="A61" s="245">
        <v>34</v>
      </c>
      <c r="B61" s="181" t="s">
        <v>363</v>
      </c>
      <c r="C61" s="195"/>
      <c r="D61" s="219" t="s">
        <v>364</v>
      </c>
      <c r="E61" s="219" t="s">
        <v>253</v>
      </c>
      <c r="F61" s="469"/>
    </row>
    <row r="62" spans="1:6">
      <c r="A62" s="245">
        <v>35</v>
      </c>
      <c r="B62" s="84" t="s">
        <v>365</v>
      </c>
      <c r="C62" s="195"/>
      <c r="D62" s="219"/>
      <c r="E62" s="219" t="s">
        <v>253</v>
      </c>
      <c r="F62" s="469"/>
    </row>
    <row r="63" spans="1:6">
      <c r="A63" s="245">
        <v>36</v>
      </c>
      <c r="B63" s="256" t="s">
        <v>366</v>
      </c>
      <c r="C63" s="18">
        <f>C57+C60</f>
        <v>1951.4879599999999</v>
      </c>
      <c r="D63" s="259" t="s">
        <v>367</v>
      </c>
      <c r="E63" s="219" t="s">
        <v>253</v>
      </c>
      <c r="F63" s="469"/>
    </row>
    <row r="64" spans="1:6">
      <c r="A64" s="245"/>
      <c r="B64" s="249"/>
      <c r="C64" s="224"/>
      <c r="D64" s="254"/>
      <c r="E64" s="82"/>
      <c r="F64" s="469"/>
    </row>
    <row r="65" spans="1:6" ht="12.75" customHeight="1" thickBot="1">
      <c r="A65" s="269"/>
      <c r="B65" s="251" t="s">
        <v>368</v>
      </c>
      <c r="C65" s="251"/>
      <c r="D65" s="251"/>
      <c r="E65" s="251"/>
      <c r="F65" s="469"/>
    </row>
    <row r="66" spans="1:6" ht="12.75" customHeight="1">
      <c r="A66" s="245">
        <v>37</v>
      </c>
      <c r="B66" s="181" t="s">
        <v>369</v>
      </c>
      <c r="C66" s="224">
        <v>0</v>
      </c>
      <c r="D66" s="187" t="s">
        <v>370</v>
      </c>
      <c r="E66" s="219" t="s">
        <v>253</v>
      </c>
      <c r="F66" s="469"/>
    </row>
    <row r="67" spans="1:6" ht="27" customHeight="1">
      <c r="A67" s="245">
        <v>38</v>
      </c>
      <c r="B67" s="181" t="s">
        <v>371</v>
      </c>
      <c r="C67" s="224">
        <v>0</v>
      </c>
      <c r="D67" s="253" t="s">
        <v>372</v>
      </c>
      <c r="E67" s="219" t="s">
        <v>253</v>
      </c>
      <c r="F67" s="469"/>
    </row>
    <row r="68" spans="1:6" ht="24.75" customHeight="1">
      <c r="A68" s="245">
        <v>39</v>
      </c>
      <c r="B68" s="247" t="s">
        <v>373</v>
      </c>
      <c r="C68" s="224">
        <v>0</v>
      </c>
      <c r="D68" s="252" t="s">
        <v>374</v>
      </c>
      <c r="E68" s="219" t="s">
        <v>253</v>
      </c>
      <c r="F68" s="469"/>
    </row>
    <row r="69" spans="1:6" ht="25.5" customHeight="1">
      <c r="A69" s="245">
        <v>40</v>
      </c>
      <c r="B69" s="247" t="s">
        <v>375</v>
      </c>
      <c r="C69" s="224">
        <v>-48.786507999999998</v>
      </c>
      <c r="D69" s="252" t="s">
        <v>376</v>
      </c>
      <c r="E69" s="219" t="s">
        <v>253</v>
      </c>
      <c r="F69" s="469"/>
    </row>
    <row r="70" spans="1:6" ht="12.75" customHeight="1">
      <c r="A70" s="245">
        <v>41</v>
      </c>
      <c r="B70" s="181" t="s">
        <v>377</v>
      </c>
      <c r="C70" s="224">
        <v>0</v>
      </c>
      <c r="D70" s="187" t="s">
        <v>378</v>
      </c>
      <c r="E70" s="219" t="s">
        <v>253</v>
      </c>
      <c r="F70" s="469"/>
    </row>
    <row r="71" spans="1:6" ht="12.75" customHeight="1">
      <c r="A71" s="246" t="s">
        <v>379</v>
      </c>
      <c r="B71" s="181" t="s">
        <v>380</v>
      </c>
      <c r="C71" s="224">
        <v>0</v>
      </c>
      <c r="D71" s="252" t="s">
        <v>381</v>
      </c>
      <c r="E71" s="219" t="s">
        <v>253</v>
      </c>
      <c r="F71" s="469"/>
    </row>
    <row r="72" spans="1:6">
      <c r="A72" s="82"/>
      <c r="B72" s="82" t="s">
        <v>382</v>
      </c>
      <c r="C72" s="224"/>
      <c r="D72" s="219"/>
      <c r="E72" s="82"/>
      <c r="F72" s="469"/>
    </row>
    <row r="73" spans="1:6" ht="12.75" customHeight="1">
      <c r="A73" s="246" t="s">
        <v>383</v>
      </c>
      <c r="B73" s="181" t="s">
        <v>384</v>
      </c>
      <c r="C73" s="224"/>
      <c r="D73" s="219"/>
      <c r="E73" s="82"/>
      <c r="F73" s="469"/>
    </row>
    <row r="74" spans="1:6">
      <c r="A74" s="82"/>
      <c r="B74" s="181" t="s">
        <v>382</v>
      </c>
      <c r="C74" s="224"/>
      <c r="D74" s="219"/>
      <c r="E74" s="82"/>
      <c r="F74" s="469"/>
    </row>
    <row r="75" spans="1:6" ht="12.75" customHeight="1">
      <c r="A75" s="246" t="s">
        <v>385</v>
      </c>
      <c r="B75" s="181" t="s">
        <v>386</v>
      </c>
      <c r="C75" s="224"/>
      <c r="D75" s="219"/>
      <c r="E75" s="82"/>
      <c r="F75" s="469"/>
    </row>
    <row r="76" spans="1:6" ht="12.75" customHeight="1">
      <c r="A76" s="82"/>
      <c r="B76" s="181" t="s">
        <v>387</v>
      </c>
      <c r="C76" s="224"/>
      <c r="D76" s="219"/>
      <c r="E76" s="82"/>
      <c r="F76" s="469"/>
    </row>
    <row r="77" spans="1:6">
      <c r="A77" s="82"/>
      <c r="B77" s="181" t="s">
        <v>388</v>
      </c>
      <c r="C77" s="224"/>
      <c r="D77" s="219"/>
      <c r="E77" s="82"/>
      <c r="F77" s="469"/>
    </row>
    <row r="78" spans="1:6">
      <c r="A78" s="82"/>
      <c r="B78" s="181" t="s">
        <v>350</v>
      </c>
      <c r="C78" s="224"/>
      <c r="D78" s="219"/>
      <c r="E78" s="82"/>
      <c r="F78" s="469"/>
    </row>
    <row r="79" spans="1:6">
      <c r="A79" s="245">
        <v>42</v>
      </c>
      <c r="B79" s="181" t="s">
        <v>389</v>
      </c>
      <c r="C79" s="224">
        <v>0</v>
      </c>
      <c r="D79" s="219" t="s">
        <v>390</v>
      </c>
      <c r="E79" s="219" t="s">
        <v>253</v>
      </c>
      <c r="F79" s="469"/>
    </row>
    <row r="80" spans="1:6">
      <c r="A80" s="245">
        <v>43</v>
      </c>
      <c r="B80" s="248" t="s">
        <v>391</v>
      </c>
      <c r="C80" s="224">
        <v>0</v>
      </c>
      <c r="D80" s="259" t="s">
        <v>392</v>
      </c>
      <c r="E80" s="219" t="s">
        <v>253</v>
      </c>
      <c r="F80" s="469"/>
    </row>
    <row r="81" spans="1:6" ht="12.75" customHeight="1">
      <c r="A81" s="245">
        <v>44</v>
      </c>
      <c r="B81" s="248" t="s">
        <v>393</v>
      </c>
      <c r="C81" s="224">
        <f>C63+C69+C80</f>
        <v>1902.701452</v>
      </c>
      <c r="D81" s="259" t="s">
        <v>394</v>
      </c>
      <c r="E81" s="219" t="s">
        <v>253</v>
      </c>
      <c r="F81" s="469"/>
    </row>
    <row r="82" spans="1:6" ht="12" customHeight="1">
      <c r="A82" s="245">
        <v>45</v>
      </c>
      <c r="B82" s="248" t="s">
        <v>88</v>
      </c>
      <c r="C82" s="224">
        <f>C54+C81</f>
        <v>24164.238580999998</v>
      </c>
      <c r="D82" s="259" t="s">
        <v>395</v>
      </c>
      <c r="E82" s="219" t="s">
        <v>253</v>
      </c>
      <c r="F82" s="469"/>
    </row>
    <row r="83" spans="1:6">
      <c r="A83" s="245"/>
      <c r="B83" s="248"/>
      <c r="C83" s="224"/>
      <c r="D83" s="254"/>
      <c r="E83" s="82"/>
      <c r="F83" s="469"/>
    </row>
    <row r="84" spans="1:6" ht="12.75" customHeight="1" thickBot="1">
      <c r="A84" s="269"/>
      <c r="B84" s="251" t="s">
        <v>396</v>
      </c>
      <c r="C84" s="251"/>
      <c r="D84" s="251"/>
      <c r="E84" s="251"/>
      <c r="F84" s="469"/>
    </row>
    <row r="85" spans="1:6">
      <c r="A85" s="245">
        <v>46</v>
      </c>
      <c r="B85" s="181" t="s">
        <v>271</v>
      </c>
      <c r="C85" s="224">
        <v>2237.9855200000002</v>
      </c>
      <c r="D85" s="219" t="s">
        <v>397</v>
      </c>
      <c r="E85" s="219" t="s">
        <v>253</v>
      </c>
      <c r="F85" s="469"/>
    </row>
    <row r="86" spans="1:6">
      <c r="A86" s="245">
        <v>47</v>
      </c>
      <c r="B86" s="181" t="s">
        <v>398</v>
      </c>
      <c r="C86" s="224">
        <v>0</v>
      </c>
      <c r="D86" s="219" t="s">
        <v>399</v>
      </c>
      <c r="E86" s="219" t="s">
        <v>253</v>
      </c>
      <c r="F86" s="469"/>
    </row>
    <row r="87" spans="1:6" ht="12.75" customHeight="1">
      <c r="A87" s="82"/>
      <c r="B87" s="181" t="s">
        <v>400</v>
      </c>
      <c r="C87" s="224"/>
      <c r="D87" s="219"/>
      <c r="E87" s="219" t="s">
        <v>253</v>
      </c>
      <c r="F87" s="469"/>
    </row>
    <row r="88" spans="1:6" ht="12.75" customHeight="1">
      <c r="A88" s="245">
        <v>48</v>
      </c>
      <c r="B88" s="181" t="s">
        <v>401</v>
      </c>
      <c r="C88" s="224">
        <v>0</v>
      </c>
      <c r="D88" s="253" t="s">
        <v>402</v>
      </c>
      <c r="E88" s="219" t="s">
        <v>253</v>
      </c>
      <c r="F88" s="469"/>
    </row>
    <row r="89" spans="1:6">
      <c r="A89" s="245">
        <v>49</v>
      </c>
      <c r="B89" s="247" t="s">
        <v>365</v>
      </c>
      <c r="C89" s="224"/>
      <c r="D89" s="219"/>
      <c r="E89" s="219" t="s">
        <v>253</v>
      </c>
      <c r="F89" s="469"/>
    </row>
    <row r="90" spans="1:6">
      <c r="A90" s="245">
        <v>50</v>
      </c>
      <c r="B90" s="181" t="s">
        <v>403</v>
      </c>
      <c r="C90" s="224">
        <v>0</v>
      </c>
      <c r="D90" s="219" t="s">
        <v>404</v>
      </c>
      <c r="E90" s="219" t="s">
        <v>253</v>
      </c>
      <c r="F90" s="469"/>
    </row>
    <row r="91" spans="1:6">
      <c r="A91" s="245">
        <v>51</v>
      </c>
      <c r="B91" s="248" t="s">
        <v>405</v>
      </c>
      <c r="C91" s="224">
        <f>SUM(C85:C90)</f>
        <v>2237.9855200000002</v>
      </c>
      <c r="D91" s="259" t="s">
        <v>406</v>
      </c>
      <c r="E91" s="219" t="s">
        <v>253</v>
      </c>
      <c r="F91" s="469"/>
    </row>
    <row r="92" spans="1:6">
      <c r="A92" s="245"/>
      <c r="B92" s="248"/>
      <c r="C92" s="224"/>
      <c r="D92" s="254"/>
      <c r="E92" s="82"/>
      <c r="F92" s="469"/>
    </row>
    <row r="93" spans="1:6" ht="13.5" thickBot="1">
      <c r="A93" s="269"/>
      <c r="B93" s="251" t="s">
        <v>407</v>
      </c>
      <c r="C93" s="251"/>
      <c r="D93" s="251"/>
      <c r="E93" s="251"/>
      <c r="F93" s="469"/>
    </row>
    <row r="94" spans="1:6" ht="12.75" customHeight="1">
      <c r="A94" s="245">
        <v>52</v>
      </c>
      <c r="B94" s="181" t="s">
        <v>408</v>
      </c>
      <c r="C94" s="224">
        <v>0</v>
      </c>
      <c r="D94" s="252" t="s">
        <v>409</v>
      </c>
      <c r="E94" s="219" t="s">
        <v>253</v>
      </c>
      <c r="F94" s="469"/>
    </row>
    <row r="95" spans="1:6" ht="12.75" customHeight="1">
      <c r="A95" s="245">
        <v>53</v>
      </c>
      <c r="B95" s="181" t="s">
        <v>410</v>
      </c>
      <c r="C95" s="224">
        <v>0</v>
      </c>
      <c r="D95" s="253" t="s">
        <v>411</v>
      </c>
      <c r="E95" s="219" t="s">
        <v>253</v>
      </c>
      <c r="F95" s="469"/>
    </row>
    <row r="96" spans="1:6" ht="25.5" customHeight="1">
      <c r="A96" s="245">
        <v>54</v>
      </c>
      <c r="B96" s="247" t="s">
        <v>412</v>
      </c>
      <c r="C96" s="224">
        <v>0</v>
      </c>
      <c r="D96" s="187" t="s">
        <v>413</v>
      </c>
      <c r="E96" s="219" t="s">
        <v>253</v>
      </c>
      <c r="F96" s="469"/>
    </row>
    <row r="97" spans="1:6" ht="12.75" customHeight="1">
      <c r="A97" s="246" t="s">
        <v>414</v>
      </c>
      <c r="B97" s="181" t="s">
        <v>415</v>
      </c>
      <c r="C97" s="224">
        <v>0</v>
      </c>
      <c r="D97" s="253"/>
      <c r="E97" s="82"/>
      <c r="F97" s="469"/>
    </row>
    <row r="98" spans="1:6" ht="12.75" customHeight="1">
      <c r="A98" s="246" t="s">
        <v>416</v>
      </c>
      <c r="B98" s="181" t="s">
        <v>417</v>
      </c>
      <c r="C98" s="224">
        <v>0</v>
      </c>
      <c r="D98" s="253"/>
      <c r="E98" s="82"/>
      <c r="F98" s="469"/>
    </row>
    <row r="99" spans="1:6" ht="25.5" customHeight="1">
      <c r="A99" s="245">
        <v>55</v>
      </c>
      <c r="B99" s="181" t="s">
        <v>418</v>
      </c>
      <c r="C99" s="224">
        <v>-194.9649</v>
      </c>
      <c r="D99" s="187" t="s">
        <v>419</v>
      </c>
      <c r="E99" s="219" t="s">
        <v>253</v>
      </c>
      <c r="F99" s="469"/>
    </row>
    <row r="100" spans="1:6" ht="12.75" customHeight="1">
      <c r="A100" s="245">
        <v>56</v>
      </c>
      <c r="B100" s="181" t="s">
        <v>420</v>
      </c>
      <c r="C100" s="224">
        <v>0</v>
      </c>
      <c r="D100" s="252" t="s">
        <v>421</v>
      </c>
      <c r="E100" s="219" t="s">
        <v>253</v>
      </c>
      <c r="F100" s="469"/>
    </row>
    <row r="101" spans="1:6" ht="12.75" customHeight="1">
      <c r="A101" s="245" t="s">
        <v>422</v>
      </c>
      <c r="B101" s="181" t="s">
        <v>423</v>
      </c>
      <c r="C101" s="224">
        <v>0</v>
      </c>
      <c r="D101" s="252" t="s">
        <v>381</v>
      </c>
      <c r="E101" s="219" t="s">
        <v>253</v>
      </c>
      <c r="F101" s="469"/>
    </row>
    <row r="102" spans="1:6">
      <c r="A102" s="246"/>
      <c r="B102" s="181" t="s">
        <v>382</v>
      </c>
      <c r="C102" s="224"/>
      <c r="D102" s="253"/>
      <c r="E102" s="82"/>
      <c r="F102" s="469"/>
    </row>
    <row r="103" spans="1:6" ht="12.75" customHeight="1">
      <c r="A103" s="245" t="s">
        <v>424</v>
      </c>
      <c r="B103" s="181" t="s">
        <v>425</v>
      </c>
      <c r="C103" s="224">
        <v>0</v>
      </c>
      <c r="D103" s="253"/>
      <c r="E103" s="82"/>
      <c r="F103" s="469"/>
    </row>
    <row r="104" spans="1:6">
      <c r="A104" s="246"/>
      <c r="B104" s="181" t="s">
        <v>382</v>
      </c>
      <c r="C104" s="224"/>
      <c r="D104" s="253"/>
      <c r="E104" s="82"/>
      <c r="F104" s="469"/>
    </row>
    <row r="105" spans="1:6" ht="12.75" customHeight="1">
      <c r="A105" s="245" t="s">
        <v>426</v>
      </c>
      <c r="B105" s="181" t="s">
        <v>427</v>
      </c>
      <c r="C105" s="224">
        <v>0</v>
      </c>
      <c r="D105" s="253">
        <v>468</v>
      </c>
      <c r="E105" s="219" t="s">
        <v>253</v>
      </c>
      <c r="F105" s="469"/>
    </row>
    <row r="106" spans="1:6">
      <c r="A106" s="245"/>
      <c r="B106" s="181" t="s">
        <v>387</v>
      </c>
      <c r="C106" s="224"/>
      <c r="D106" s="253"/>
      <c r="E106" s="82"/>
      <c r="F106" s="469"/>
    </row>
    <row r="107" spans="1:6">
      <c r="A107" s="245"/>
      <c r="B107" s="181" t="s">
        <v>428</v>
      </c>
      <c r="C107" s="224"/>
      <c r="D107" s="253">
        <v>468</v>
      </c>
      <c r="E107" s="219" t="s">
        <v>253</v>
      </c>
      <c r="F107" s="469"/>
    </row>
    <row r="108" spans="1:6">
      <c r="A108" s="245"/>
      <c r="B108" s="181" t="s">
        <v>350</v>
      </c>
      <c r="C108" s="224"/>
      <c r="D108" s="253"/>
      <c r="E108" s="82"/>
      <c r="F108" s="469"/>
    </row>
    <row r="109" spans="1:6" ht="12.75" customHeight="1">
      <c r="A109" s="245">
        <v>57</v>
      </c>
      <c r="B109" s="248" t="s">
        <v>429</v>
      </c>
      <c r="C109" s="224">
        <f>C99</f>
        <v>-194.9649</v>
      </c>
      <c r="D109" s="258" t="s">
        <v>430</v>
      </c>
      <c r="E109" s="219" t="s">
        <v>253</v>
      </c>
      <c r="F109" s="469"/>
    </row>
    <row r="110" spans="1:6" ht="12.75" customHeight="1">
      <c r="A110" s="245">
        <v>58</v>
      </c>
      <c r="B110" s="248" t="s">
        <v>431</v>
      </c>
      <c r="C110" s="224">
        <f>C91+C109</f>
        <v>2043.0206200000002</v>
      </c>
      <c r="D110" s="258" t="s">
        <v>432</v>
      </c>
      <c r="E110" s="219" t="s">
        <v>253</v>
      </c>
      <c r="F110" s="469"/>
    </row>
    <row r="111" spans="1:6">
      <c r="A111" s="245">
        <v>59</v>
      </c>
      <c r="B111" s="248" t="s">
        <v>138</v>
      </c>
      <c r="C111" s="224">
        <f>C82+C110</f>
        <v>26207.259200999997</v>
      </c>
      <c r="D111" s="258" t="s">
        <v>433</v>
      </c>
      <c r="E111" s="219" t="s">
        <v>253</v>
      </c>
      <c r="F111" s="469"/>
    </row>
    <row r="112" spans="1:6" ht="12" customHeight="1">
      <c r="A112" s="245" t="s">
        <v>434</v>
      </c>
      <c r="B112" s="181" t="s">
        <v>435</v>
      </c>
      <c r="C112" s="224">
        <v>0</v>
      </c>
      <c r="D112" s="253" t="s">
        <v>436</v>
      </c>
      <c r="E112" s="219" t="s">
        <v>253</v>
      </c>
      <c r="F112" s="469"/>
    </row>
    <row r="113" spans="1:6">
      <c r="A113" s="246"/>
      <c r="B113" s="181" t="s">
        <v>437</v>
      </c>
      <c r="C113" s="224">
        <v>0</v>
      </c>
      <c r="D113" s="253" t="s">
        <v>438</v>
      </c>
      <c r="E113" s="219" t="s">
        <v>253</v>
      </c>
      <c r="F113" s="469"/>
    </row>
    <row r="114" spans="1:6" ht="12.75" customHeight="1">
      <c r="A114" s="246"/>
      <c r="B114" s="181" t="s">
        <v>439</v>
      </c>
      <c r="C114" s="224"/>
      <c r="D114" s="253"/>
      <c r="E114" s="82"/>
      <c r="F114" s="469"/>
    </row>
    <row r="115" spans="1:6">
      <c r="A115" s="246"/>
      <c r="B115" s="181" t="s">
        <v>440</v>
      </c>
      <c r="C115" s="224"/>
      <c r="D115" s="245"/>
      <c r="E115" s="82"/>
      <c r="F115" s="469"/>
    </row>
    <row r="116" spans="1:6">
      <c r="A116" s="245">
        <v>60</v>
      </c>
      <c r="B116" s="250" t="s">
        <v>441</v>
      </c>
      <c r="C116" s="224">
        <v>127981.375612</v>
      </c>
      <c r="D116" s="245"/>
      <c r="E116" s="82"/>
      <c r="F116" s="469"/>
    </row>
    <row r="117" spans="1:6">
      <c r="A117" s="245"/>
      <c r="B117" s="250"/>
      <c r="C117" s="224"/>
      <c r="D117" s="245"/>
      <c r="E117" s="82"/>
      <c r="F117" s="469"/>
    </row>
    <row r="118" spans="1:6" ht="12.75" customHeight="1" thickBot="1">
      <c r="A118" s="269"/>
      <c r="B118" s="251" t="s">
        <v>442</v>
      </c>
      <c r="C118" s="251"/>
      <c r="D118" s="251"/>
      <c r="E118" s="251"/>
      <c r="F118" s="469"/>
    </row>
    <row r="119" spans="1:6">
      <c r="A119" s="245">
        <v>61</v>
      </c>
      <c r="B119" s="250" t="s">
        <v>117</v>
      </c>
      <c r="C119" s="755">
        <f>+C54/C116</f>
        <v>0.1739435681367428</v>
      </c>
      <c r="D119" s="253" t="s">
        <v>443</v>
      </c>
      <c r="E119" s="219" t="s">
        <v>253</v>
      </c>
      <c r="F119" s="469"/>
    </row>
    <row r="120" spans="1:6">
      <c r="A120" s="245">
        <v>62</v>
      </c>
      <c r="B120" s="250" t="s">
        <v>444</v>
      </c>
      <c r="C120" s="755">
        <f>+C82/C116</f>
        <v>0.18881058642671966</v>
      </c>
      <c r="D120" s="253" t="s">
        <v>445</v>
      </c>
      <c r="E120" s="219" t="s">
        <v>253</v>
      </c>
      <c r="F120" s="469"/>
    </row>
    <row r="121" spans="1:6">
      <c r="A121" s="245">
        <v>63</v>
      </c>
      <c r="B121" s="250" t="s">
        <v>74</v>
      </c>
      <c r="C121" s="755">
        <f>+C111/C116</f>
        <v>0.20477400774666082</v>
      </c>
      <c r="D121" s="253" t="s">
        <v>446</v>
      </c>
      <c r="E121" s="219" t="s">
        <v>253</v>
      </c>
      <c r="F121" s="469"/>
    </row>
    <row r="122" spans="1:6">
      <c r="A122" s="245">
        <v>64</v>
      </c>
      <c r="B122" s="248" t="s">
        <v>447</v>
      </c>
      <c r="C122" s="755">
        <v>0.125</v>
      </c>
      <c r="D122" s="252" t="s">
        <v>448</v>
      </c>
      <c r="E122" s="219" t="s">
        <v>253</v>
      </c>
      <c r="F122" s="469"/>
    </row>
    <row r="123" spans="1:6">
      <c r="A123" s="245">
        <v>65</v>
      </c>
      <c r="B123" s="250" t="s">
        <v>449</v>
      </c>
      <c r="C123" s="755">
        <v>2.5000000000000001E-2</v>
      </c>
      <c r="D123" s="253"/>
      <c r="E123" s="82"/>
      <c r="F123" s="469"/>
    </row>
    <row r="124" spans="1:6">
      <c r="A124" s="245">
        <v>66</v>
      </c>
      <c r="B124" s="250" t="s">
        <v>450</v>
      </c>
      <c r="C124" s="755">
        <v>0.01</v>
      </c>
      <c r="D124" s="253"/>
      <c r="E124" s="82"/>
      <c r="F124" s="469"/>
    </row>
    <row r="125" spans="1:6">
      <c r="A125" s="245">
        <v>67</v>
      </c>
      <c r="B125" s="250" t="s">
        <v>451</v>
      </c>
      <c r="C125" s="755">
        <v>4.4999999999999998E-2</v>
      </c>
      <c r="D125" s="253"/>
      <c r="E125" s="82"/>
      <c r="F125" s="469"/>
    </row>
    <row r="126" spans="1:6">
      <c r="A126" s="245" t="s">
        <v>452</v>
      </c>
      <c r="B126" s="250" t="s">
        <v>453</v>
      </c>
      <c r="C126" s="755">
        <v>0</v>
      </c>
      <c r="D126" s="253" t="s">
        <v>454</v>
      </c>
      <c r="E126" s="219" t="s">
        <v>253</v>
      </c>
      <c r="F126" s="469"/>
    </row>
    <row r="127" spans="1:6">
      <c r="A127" s="245">
        <v>68</v>
      </c>
      <c r="B127" s="250" t="s">
        <v>455</v>
      </c>
      <c r="C127" s="755">
        <f>+C119-C122</f>
        <v>4.8943568136742804E-2</v>
      </c>
      <c r="D127" s="253" t="s">
        <v>456</v>
      </c>
      <c r="E127" s="219" t="s">
        <v>253</v>
      </c>
      <c r="F127" s="469"/>
    </row>
    <row r="128" spans="1:6">
      <c r="A128" s="245">
        <v>69</v>
      </c>
      <c r="B128" s="250" t="s">
        <v>457</v>
      </c>
      <c r="C128" s="82"/>
      <c r="D128" s="253"/>
      <c r="E128" s="82"/>
      <c r="F128" s="469"/>
    </row>
    <row r="129" spans="1:6">
      <c r="A129" s="245">
        <v>70</v>
      </c>
      <c r="B129" s="250" t="s">
        <v>457</v>
      </c>
      <c r="C129" s="680"/>
      <c r="D129" s="253"/>
      <c r="E129" s="82"/>
      <c r="F129" s="469"/>
    </row>
    <row r="130" spans="1:6">
      <c r="A130" s="245">
        <v>71</v>
      </c>
      <c r="B130" s="250" t="s">
        <v>457</v>
      </c>
      <c r="C130" s="82"/>
      <c r="D130" s="253"/>
      <c r="E130" s="82"/>
      <c r="F130" s="469"/>
    </row>
    <row r="131" spans="1:6">
      <c r="A131" s="245"/>
      <c r="B131" s="250"/>
      <c r="C131" s="82"/>
      <c r="D131" s="253"/>
      <c r="E131" s="82"/>
      <c r="F131" s="469"/>
    </row>
    <row r="132" spans="1:6" ht="13.5" thickBot="1">
      <c r="A132" s="269"/>
      <c r="B132" s="251" t="s">
        <v>442</v>
      </c>
      <c r="C132" s="251"/>
      <c r="D132" s="251"/>
      <c r="E132" s="251"/>
      <c r="F132" s="469"/>
    </row>
    <row r="133" spans="1:6" ht="25.5" customHeight="1">
      <c r="A133" s="245">
        <v>72</v>
      </c>
      <c r="B133" s="181" t="s">
        <v>458</v>
      </c>
      <c r="C133" s="756">
        <v>82.656999999999996</v>
      </c>
      <c r="D133" s="252" t="s">
        <v>459</v>
      </c>
      <c r="E133" s="253" t="s">
        <v>253</v>
      </c>
      <c r="F133" s="469"/>
    </row>
    <row r="134" spans="1:6" ht="25.5" customHeight="1">
      <c r="A134" s="245">
        <v>73</v>
      </c>
      <c r="B134" s="181" t="s">
        <v>460</v>
      </c>
      <c r="C134" s="756">
        <v>2258.6633780000002</v>
      </c>
      <c r="D134" s="252" t="s">
        <v>461</v>
      </c>
      <c r="E134" s="253" t="s">
        <v>253</v>
      </c>
      <c r="F134" s="469"/>
    </row>
    <row r="135" spans="1:6">
      <c r="A135" s="245">
        <v>74</v>
      </c>
      <c r="B135" s="84" t="s">
        <v>296</v>
      </c>
      <c r="C135" s="84"/>
      <c r="D135" s="219"/>
      <c r="E135" s="82"/>
      <c r="F135" s="469"/>
    </row>
    <row r="136" spans="1:6" ht="12.75" customHeight="1">
      <c r="A136" s="245">
        <v>75</v>
      </c>
      <c r="B136" s="181" t="s">
        <v>462</v>
      </c>
      <c r="C136" s="84"/>
      <c r="D136" s="187" t="s">
        <v>463</v>
      </c>
      <c r="E136" s="253" t="s">
        <v>253</v>
      </c>
      <c r="F136" s="469"/>
    </row>
    <row r="137" spans="1:6">
      <c r="A137" s="245"/>
      <c r="B137" s="181"/>
      <c r="C137" s="82"/>
      <c r="D137" s="252"/>
      <c r="E137" s="82"/>
      <c r="F137" s="469"/>
    </row>
    <row r="138" spans="1:6" ht="12.75" customHeight="1" thickBot="1">
      <c r="A138" s="269"/>
      <c r="B138" s="251" t="s">
        <v>464</v>
      </c>
      <c r="C138" s="251"/>
      <c r="D138" s="251"/>
      <c r="E138" s="251"/>
      <c r="F138" s="469"/>
    </row>
    <row r="139" spans="1:6">
      <c r="A139" s="245">
        <v>76</v>
      </c>
      <c r="B139" s="82" t="s">
        <v>465</v>
      </c>
      <c r="C139" s="219">
        <v>0</v>
      </c>
      <c r="D139" s="219">
        <v>62</v>
      </c>
      <c r="E139" s="253" t="s">
        <v>253</v>
      </c>
      <c r="F139" s="469"/>
    </row>
    <row r="140" spans="1:6" ht="12.75" customHeight="1">
      <c r="A140" s="245">
        <v>77</v>
      </c>
      <c r="B140" s="181" t="s">
        <v>466</v>
      </c>
      <c r="C140" s="219"/>
      <c r="D140" s="219">
        <v>62</v>
      </c>
      <c r="E140" s="253" t="s">
        <v>253</v>
      </c>
      <c r="F140" s="469"/>
    </row>
    <row r="141" spans="1:6">
      <c r="A141" s="245">
        <v>78</v>
      </c>
      <c r="B141" s="82" t="s">
        <v>403</v>
      </c>
      <c r="C141" s="219">
        <v>0</v>
      </c>
      <c r="D141" s="219">
        <v>62</v>
      </c>
      <c r="E141" s="253" t="s">
        <v>253</v>
      </c>
      <c r="F141" s="469"/>
    </row>
    <row r="142" spans="1:6" ht="12.75" customHeight="1">
      <c r="A142" s="245">
        <v>79</v>
      </c>
      <c r="B142" s="181" t="s">
        <v>467</v>
      </c>
      <c r="C142" s="219"/>
      <c r="D142" s="219">
        <v>62</v>
      </c>
      <c r="E142" s="253" t="s">
        <v>253</v>
      </c>
      <c r="F142" s="469"/>
    </row>
    <row r="143" spans="1:6">
      <c r="A143" s="245"/>
      <c r="B143" s="181"/>
      <c r="C143" s="219"/>
      <c r="D143" s="253"/>
      <c r="E143" s="82"/>
      <c r="F143" s="469"/>
    </row>
    <row r="144" spans="1:6" ht="12.75" customHeight="1" thickBot="1">
      <c r="A144" s="269"/>
      <c r="B144" s="251" t="s">
        <v>468</v>
      </c>
      <c r="C144" s="251"/>
      <c r="D144" s="251"/>
      <c r="E144" s="251"/>
      <c r="F144" s="469"/>
    </row>
    <row r="145" spans="1:6" ht="12.75" customHeight="1">
      <c r="A145" s="245">
        <v>80</v>
      </c>
      <c r="B145" s="181" t="s">
        <v>469</v>
      </c>
      <c r="C145" s="219"/>
      <c r="D145" s="187" t="s">
        <v>470</v>
      </c>
      <c r="E145" s="253" t="s">
        <v>253</v>
      </c>
      <c r="F145" s="469"/>
    </row>
    <row r="146" spans="1:6" ht="12.75" customHeight="1">
      <c r="A146" s="245">
        <v>81</v>
      </c>
      <c r="B146" s="181" t="s">
        <v>471</v>
      </c>
      <c r="C146" s="219"/>
      <c r="D146" s="187" t="s">
        <v>470</v>
      </c>
      <c r="E146" s="253" t="s">
        <v>253</v>
      </c>
      <c r="F146" s="469"/>
    </row>
    <row r="147" spans="1:6" ht="12.75" customHeight="1">
      <c r="A147" s="245">
        <v>82</v>
      </c>
      <c r="B147" s="181" t="s">
        <v>472</v>
      </c>
      <c r="C147" s="291"/>
      <c r="D147" s="187" t="s">
        <v>473</v>
      </c>
      <c r="E147" s="253" t="s">
        <v>253</v>
      </c>
      <c r="F147" s="469"/>
    </row>
    <row r="148" spans="1:6" ht="12.75" customHeight="1">
      <c r="A148" s="245">
        <v>83</v>
      </c>
      <c r="B148" s="181" t="s">
        <v>474</v>
      </c>
      <c r="C148" s="291"/>
      <c r="D148" s="187" t="s">
        <v>473</v>
      </c>
      <c r="E148" s="253" t="s">
        <v>253</v>
      </c>
      <c r="F148" s="469"/>
    </row>
    <row r="149" spans="1:6" ht="12.75" customHeight="1">
      <c r="A149" s="245">
        <v>84</v>
      </c>
      <c r="B149" s="181" t="s">
        <v>475</v>
      </c>
      <c r="C149" s="291"/>
      <c r="D149" s="187" t="s">
        <v>476</v>
      </c>
      <c r="E149" s="253" t="s">
        <v>253</v>
      </c>
      <c r="F149" s="469"/>
    </row>
    <row r="150" spans="1:6" ht="12.75" customHeight="1">
      <c r="A150" s="245">
        <v>85</v>
      </c>
      <c r="B150" s="181" t="s">
        <v>477</v>
      </c>
      <c r="C150" s="291"/>
      <c r="D150" s="187" t="s">
        <v>476</v>
      </c>
      <c r="E150" s="253" t="s">
        <v>253</v>
      </c>
      <c r="F150" s="469"/>
    </row>
    <row r="151" spans="1:6">
      <c r="A151" s="82"/>
      <c r="B151" s="82"/>
      <c r="C151" s="82"/>
      <c r="D151" s="82"/>
      <c r="E151" s="82"/>
    </row>
  </sheetData>
  <mergeCells count="1">
    <mergeCell ref="A17:E17"/>
  </mergeCells>
  <hyperlinks>
    <hyperlink ref="G1" location="Innholdsfortegnelse!A1" display="Innholdsfortegnelse" xr:uid="{6AD19962-E65C-4047-B0B0-0942F083C9DC}"/>
  </hyperlinks>
  <pageMargins left="0.7" right="0.7" top="0.75" bottom="0.75" header="0.3" footer="0.3"/>
  <pageSetup paperSize="9" scale="50" fitToHeight="0" orientation="landscape" r:id="rId1"/>
  <headerFooter>
    <oddHeader>&amp;R&amp;"Calibri"&amp;12&amp;KFF9100F O R T R O L I G&amp;1#</oddHeader>
  </headerFooter>
  <rowBreaks count="2" manualBreakCount="2">
    <brk id="64" max="16383" man="1"/>
    <brk id="131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J51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L1" sqref="L1"/>
    </sheetView>
  </sheetViews>
  <sheetFormatPr baseColWidth="10" defaultColWidth="11" defaultRowHeight="12"/>
  <cols>
    <col min="1" max="1" width="50.5" style="301" customWidth="1"/>
    <col min="2" max="2" width="17.375" style="301" customWidth="1"/>
    <col min="3" max="4" width="17.25" style="301" customWidth="1"/>
    <col min="5" max="5" width="17.25" style="627" customWidth="1"/>
    <col min="6" max="6" width="17.25" style="350" customWidth="1"/>
    <col min="7" max="7" width="17.125" style="301" bestFit="1" customWidth="1"/>
    <col min="8" max="8" width="19" style="301" customWidth="1"/>
    <col min="9" max="9" width="11.875" style="301" customWidth="1"/>
    <col min="10" max="16384" width="11" style="301"/>
  </cols>
  <sheetData>
    <row r="1" spans="1:9" ht="21">
      <c r="A1" s="459" t="s">
        <v>750</v>
      </c>
      <c r="B1" s="469"/>
      <c r="C1" s="261"/>
      <c r="D1" s="469"/>
      <c r="F1" s="469"/>
      <c r="G1" s="899" t="s">
        <v>826</v>
      </c>
      <c r="H1" s="469"/>
      <c r="I1" s="469"/>
    </row>
    <row r="2" spans="1:9">
      <c r="A2" s="14" t="s">
        <v>108</v>
      </c>
      <c r="B2" s="266"/>
      <c r="C2" s="266"/>
      <c r="D2" s="266"/>
      <c r="E2" s="266"/>
      <c r="F2" s="266"/>
      <c r="G2" s="266"/>
      <c r="H2" s="266"/>
      <c r="I2" s="266"/>
    </row>
    <row r="3" spans="1:9">
      <c r="A3" s="266"/>
      <c r="B3" s="266"/>
      <c r="C3" s="266"/>
      <c r="D3" s="266"/>
      <c r="E3" s="266"/>
      <c r="F3" s="266"/>
      <c r="G3" s="266"/>
      <c r="H3" s="266"/>
      <c r="I3" s="266"/>
    </row>
    <row r="4" spans="1:9" ht="48.75" customHeight="1">
      <c r="A4" s="473"/>
      <c r="B4" s="254" t="s">
        <v>849</v>
      </c>
      <c r="C4" s="254" t="s">
        <v>520</v>
      </c>
      <c r="D4" s="355" t="s">
        <v>796</v>
      </c>
      <c r="E4" s="355" t="s">
        <v>823</v>
      </c>
      <c r="F4" s="254" t="s">
        <v>521</v>
      </c>
      <c r="G4" s="254" t="s">
        <v>850</v>
      </c>
      <c r="H4" s="254" t="s">
        <v>478</v>
      </c>
    </row>
    <row r="5" spans="1:9" ht="12.75" customHeight="1" thickBot="1">
      <c r="A5" s="251" t="s">
        <v>479</v>
      </c>
      <c r="B5" s="265"/>
      <c r="C5" s="265"/>
      <c r="D5" s="265"/>
      <c r="E5" s="265"/>
      <c r="F5" s="265"/>
      <c r="G5" s="726"/>
      <c r="H5" s="265"/>
    </row>
    <row r="6" spans="1:9" ht="12.75" customHeight="1">
      <c r="A6" s="504" t="s">
        <v>480</v>
      </c>
      <c r="B6" s="389">
        <v>78</v>
      </c>
      <c r="C6" s="389">
        <v>0</v>
      </c>
      <c r="D6" s="389">
        <v>0</v>
      </c>
      <c r="E6" s="389">
        <v>0</v>
      </c>
      <c r="F6" s="727"/>
      <c r="G6" s="731">
        <f t="shared" ref="G6:G16" si="0">SUM(B6:F6)</f>
        <v>78</v>
      </c>
      <c r="H6" s="741"/>
    </row>
    <row r="7" spans="1:9" ht="12.75" customHeight="1">
      <c r="A7" s="504" t="s">
        <v>481</v>
      </c>
      <c r="B7" s="389">
        <v>5366</v>
      </c>
      <c r="C7" s="389">
        <v>82.514670826794003</v>
      </c>
      <c r="D7" s="728">
        <v>15.980748887926005</v>
      </c>
      <c r="E7" s="728">
        <v>250.9321015008</v>
      </c>
      <c r="F7" s="727">
        <v>-142.99980876980001</v>
      </c>
      <c r="G7" s="731">
        <f t="shared" si="0"/>
        <v>5572.4277124457194</v>
      </c>
      <c r="H7" s="741"/>
    </row>
    <row r="8" spans="1:9" ht="12.75" customHeight="1">
      <c r="A8" s="504" t="s">
        <v>554</v>
      </c>
      <c r="B8" s="389">
        <v>228578</v>
      </c>
      <c r="C8" s="389">
        <v>11371.733038238381</v>
      </c>
      <c r="D8" s="728">
        <v>950.00726357316216</v>
      </c>
      <c r="E8" s="728">
        <v>0</v>
      </c>
      <c r="F8" s="727"/>
      <c r="G8" s="731">
        <f t="shared" si="0"/>
        <v>240899.74030181151</v>
      </c>
      <c r="H8" s="741"/>
    </row>
    <row r="9" spans="1:9" ht="12.75" customHeight="1">
      <c r="A9" s="504" t="s">
        <v>482</v>
      </c>
      <c r="B9" s="389">
        <v>56266</v>
      </c>
      <c r="C9" s="389">
        <v>2537.1027629212904</v>
      </c>
      <c r="D9" s="728">
        <v>0</v>
      </c>
      <c r="E9" s="728">
        <v>0</v>
      </c>
      <c r="F9" s="699"/>
      <c r="G9" s="731">
        <f t="shared" si="0"/>
        <v>58803.102762921291</v>
      </c>
      <c r="H9" s="741"/>
    </row>
    <row r="10" spans="1:9" ht="12.75" customHeight="1">
      <c r="A10" s="504" t="s">
        <v>483</v>
      </c>
      <c r="B10" s="389">
        <v>5053</v>
      </c>
      <c r="C10" s="389">
        <v>25.305669596769999</v>
      </c>
      <c r="D10" s="728">
        <v>0</v>
      </c>
      <c r="E10" s="728">
        <v>0</v>
      </c>
      <c r="F10" s="727"/>
      <c r="G10" s="731">
        <f t="shared" si="0"/>
        <v>5078.3056695967698</v>
      </c>
      <c r="H10" s="741"/>
    </row>
    <row r="11" spans="1:9" ht="12.75" customHeight="1">
      <c r="A11" s="504" t="s">
        <v>484</v>
      </c>
      <c r="B11" s="389">
        <v>1001</v>
      </c>
      <c r="C11" s="389">
        <v>321.04786081688201</v>
      </c>
      <c r="D11" s="728">
        <v>0</v>
      </c>
      <c r="E11" s="728">
        <v>0</v>
      </c>
      <c r="F11" s="727"/>
      <c r="G11" s="731">
        <f t="shared" si="0"/>
        <v>1322.0478608168819</v>
      </c>
      <c r="H11" s="741"/>
    </row>
    <row r="12" spans="1:9" ht="12.75" customHeight="1">
      <c r="A12" s="504" t="s">
        <v>485</v>
      </c>
      <c r="B12" s="389">
        <v>4894</v>
      </c>
      <c r="C12" s="389">
        <v>287.506468624094</v>
      </c>
      <c r="D12" s="728">
        <v>0</v>
      </c>
      <c r="E12" s="728">
        <v>0</v>
      </c>
      <c r="F12" s="389">
        <v>-2125.4</v>
      </c>
      <c r="G12" s="731">
        <f t="shared" si="0"/>
        <v>3056.1064686240938</v>
      </c>
      <c r="H12" s="731" t="s">
        <v>522</v>
      </c>
    </row>
    <row r="13" spans="1:9" ht="12.75" customHeight="1">
      <c r="A13" s="504" t="s">
        <v>486</v>
      </c>
      <c r="B13" s="389">
        <v>0</v>
      </c>
      <c r="C13" s="389">
        <v>1.7860199999999999</v>
      </c>
      <c r="D13" s="728">
        <v>0</v>
      </c>
      <c r="E13" s="728">
        <v>0</v>
      </c>
      <c r="F13" s="727"/>
      <c r="G13" s="731">
        <f t="shared" si="0"/>
        <v>1.7860199999999999</v>
      </c>
      <c r="H13" s="741"/>
    </row>
    <row r="14" spans="1:9" s="499" customFormat="1" ht="12.75" customHeight="1">
      <c r="A14" s="504" t="s">
        <v>777</v>
      </c>
      <c r="B14" s="389">
        <v>598</v>
      </c>
      <c r="C14" s="389">
        <v>0</v>
      </c>
      <c r="D14" s="728">
        <v>0.87773656326399807</v>
      </c>
      <c r="E14" s="728">
        <v>0</v>
      </c>
      <c r="F14" s="727"/>
      <c r="G14" s="731">
        <f t="shared" si="0"/>
        <v>598.87773656326397</v>
      </c>
      <c r="H14" s="741"/>
    </row>
    <row r="15" spans="1:9" ht="12.75" customHeight="1">
      <c r="A15" s="504" t="s">
        <v>487</v>
      </c>
      <c r="B15" s="389">
        <v>458</v>
      </c>
      <c r="C15" s="389">
        <v>5.1173883663940005</v>
      </c>
      <c r="D15" s="728">
        <v>13.927455878195907</v>
      </c>
      <c r="E15" s="728">
        <v>103.53767055920001</v>
      </c>
      <c r="F15" s="727"/>
      <c r="G15" s="731">
        <f t="shared" si="0"/>
        <v>580.58251480378988</v>
      </c>
      <c r="H15" s="741"/>
    </row>
    <row r="16" spans="1:9" ht="12.75" customHeight="1">
      <c r="A16" s="504" t="s">
        <v>488</v>
      </c>
      <c r="B16" s="389">
        <v>2110</v>
      </c>
      <c r="C16" s="389">
        <v>32.675074762473997</v>
      </c>
      <c r="D16" s="728">
        <v>18.091814777261991</v>
      </c>
      <c r="E16" s="728">
        <v>74.586016646999994</v>
      </c>
      <c r="F16" s="727"/>
      <c r="G16" s="731">
        <f t="shared" si="0"/>
        <v>2235.3529061867362</v>
      </c>
      <c r="H16" s="741"/>
    </row>
    <row r="17" spans="1:8" ht="12.75" customHeight="1">
      <c r="A17" s="668" t="s">
        <v>489</v>
      </c>
      <c r="B17" s="742">
        <f>SUM(B6:B16)</f>
        <v>304402</v>
      </c>
      <c r="C17" s="742">
        <f t="shared" ref="C17:F17" si="1">SUM(C6:C16)</f>
        <v>14664.788954153079</v>
      </c>
      <c r="D17" s="742">
        <f t="shared" si="1"/>
        <v>998.88501967981006</v>
      </c>
      <c r="E17" s="742">
        <f t="shared" si="1"/>
        <v>429.05578870700003</v>
      </c>
      <c r="F17" s="742">
        <f t="shared" si="1"/>
        <v>-2268.3998087698001</v>
      </c>
      <c r="G17" s="742">
        <f>SUM(G6:G16)</f>
        <v>318226.32995377004</v>
      </c>
      <c r="H17" s="743"/>
    </row>
    <row r="18" spans="1:8" ht="12.75" customHeight="1">
      <c r="A18" s="744"/>
      <c r="B18" s="729"/>
      <c r="C18" s="729"/>
      <c r="D18" s="729"/>
      <c r="E18" s="729"/>
      <c r="F18" s="729"/>
      <c r="G18" s="729"/>
      <c r="H18" s="729"/>
    </row>
    <row r="19" spans="1:8" ht="12.75" customHeight="1" thickBot="1">
      <c r="A19" s="251" t="s">
        <v>490</v>
      </c>
      <c r="B19" s="265"/>
      <c r="C19" s="265"/>
      <c r="D19" s="265"/>
      <c r="E19" s="265"/>
      <c r="F19" s="265"/>
      <c r="G19" s="726"/>
      <c r="H19" s="265"/>
    </row>
    <row r="20" spans="1:8" ht="12.75" customHeight="1">
      <c r="A20" s="504" t="s">
        <v>491</v>
      </c>
      <c r="B20" s="389">
        <v>2634</v>
      </c>
      <c r="C20" s="389">
        <v>3.1433580087610689</v>
      </c>
      <c r="D20" s="730">
        <v>784.76</v>
      </c>
      <c r="E20" s="730">
        <v>0</v>
      </c>
      <c r="F20" s="727">
        <v>-142.99980876980001</v>
      </c>
      <c r="G20" s="731">
        <f t="shared" ref="G20:G30" si="2">SUM(B20:F20)</f>
        <v>3278.9035492389607</v>
      </c>
      <c r="H20" s="741"/>
    </row>
    <row r="21" spans="1:8" ht="12.75" customHeight="1">
      <c r="A21" s="504" t="s">
        <v>492</v>
      </c>
      <c r="B21" s="389">
        <v>137664</v>
      </c>
      <c r="C21" s="389">
        <v>7804.8525429630245</v>
      </c>
      <c r="D21" s="730">
        <v>0</v>
      </c>
      <c r="E21" s="730">
        <v>0</v>
      </c>
      <c r="F21" s="727"/>
      <c r="G21" s="731">
        <f t="shared" si="2"/>
        <v>145468.85254296302</v>
      </c>
      <c r="H21" s="741"/>
    </row>
    <row r="22" spans="1:8" ht="12.75" customHeight="1">
      <c r="A22" s="504" t="s">
        <v>153</v>
      </c>
      <c r="B22" s="389">
        <v>122276</v>
      </c>
      <c r="C22" s="389">
        <v>4852.7171866527478</v>
      </c>
      <c r="D22" s="730">
        <v>0</v>
      </c>
      <c r="E22" s="730">
        <v>0</v>
      </c>
      <c r="F22" s="727"/>
      <c r="G22" s="731">
        <f t="shared" si="2"/>
        <v>127128.71718665275</v>
      </c>
      <c r="H22" s="741"/>
    </row>
    <row r="23" spans="1:8" ht="12.75" customHeight="1">
      <c r="A23" s="504" t="s">
        <v>483</v>
      </c>
      <c r="B23" s="389">
        <v>3203</v>
      </c>
      <c r="C23" s="389">
        <v>29.765824609731993</v>
      </c>
      <c r="D23" s="730">
        <v>0</v>
      </c>
      <c r="E23" s="730">
        <v>0</v>
      </c>
      <c r="F23" s="727"/>
      <c r="G23" s="731">
        <f t="shared" si="2"/>
        <v>3232.7658246097321</v>
      </c>
      <c r="H23" s="741"/>
    </row>
    <row r="24" spans="1:8" ht="12.75" customHeight="1">
      <c r="A24" s="504" t="s">
        <v>493</v>
      </c>
      <c r="B24" s="699">
        <v>0</v>
      </c>
      <c r="C24" s="699">
        <v>0</v>
      </c>
      <c r="D24" s="730">
        <v>0</v>
      </c>
      <c r="E24" s="730">
        <v>23.771117996199997</v>
      </c>
      <c r="F24" s="82"/>
      <c r="G24" s="731">
        <f t="shared" si="2"/>
        <v>23.771117996199997</v>
      </c>
      <c r="H24" s="84"/>
    </row>
    <row r="25" spans="1:8" ht="13.5" customHeight="1">
      <c r="A25" s="504" t="s">
        <v>494</v>
      </c>
      <c r="B25" s="389">
        <v>9316</v>
      </c>
      <c r="C25" s="389">
        <v>112.59893551836601</v>
      </c>
      <c r="D25" s="730">
        <v>38.531206103895606</v>
      </c>
      <c r="E25" s="730">
        <v>132.95545910500002</v>
      </c>
      <c r="F25" s="727"/>
      <c r="G25" s="731">
        <f t="shared" si="2"/>
        <v>9600.0856007272614</v>
      </c>
      <c r="H25" s="741"/>
    </row>
    <row r="26" spans="1:8" ht="12.75" customHeight="1">
      <c r="A26" s="504" t="s">
        <v>495</v>
      </c>
      <c r="B26" s="389">
        <v>2130</v>
      </c>
      <c r="C26" s="389">
        <v>183.80120597411201</v>
      </c>
      <c r="D26" s="730">
        <v>0</v>
      </c>
      <c r="E26" s="730">
        <v>0</v>
      </c>
      <c r="F26" s="727"/>
      <c r="G26" s="731">
        <f t="shared" si="2"/>
        <v>2313.8012059741122</v>
      </c>
      <c r="H26" s="741"/>
    </row>
    <row r="27" spans="1:8" ht="12.75" customHeight="1">
      <c r="A27" s="505" t="s">
        <v>650</v>
      </c>
      <c r="B27" s="732">
        <v>0</v>
      </c>
      <c r="C27" s="732">
        <v>0</v>
      </c>
      <c r="D27" s="733">
        <v>0</v>
      </c>
      <c r="E27" s="733">
        <v>0</v>
      </c>
      <c r="F27" s="734"/>
      <c r="G27" s="389">
        <f t="shared" si="2"/>
        <v>0</v>
      </c>
      <c r="H27" s="741"/>
    </row>
    <row r="28" spans="1:8" s="354" customFormat="1" ht="12.75" customHeight="1">
      <c r="A28" s="505" t="s">
        <v>651</v>
      </c>
      <c r="B28" s="735">
        <v>1801</v>
      </c>
      <c r="C28" s="736">
        <v>101</v>
      </c>
      <c r="D28" s="736">
        <v>0</v>
      </c>
      <c r="E28" s="736">
        <v>0</v>
      </c>
      <c r="F28" s="734"/>
      <c r="G28" s="389">
        <f t="shared" si="2"/>
        <v>1902</v>
      </c>
      <c r="H28" s="731" t="s">
        <v>723</v>
      </c>
    </row>
    <row r="29" spans="1:8" ht="12.75" customHeight="1">
      <c r="A29" s="505" t="s">
        <v>496</v>
      </c>
      <c r="B29" s="735">
        <v>1902</v>
      </c>
      <c r="C29" s="736">
        <v>141</v>
      </c>
      <c r="D29" s="733">
        <v>0</v>
      </c>
      <c r="E29" s="733">
        <v>0</v>
      </c>
      <c r="F29" s="734"/>
      <c r="G29" s="389">
        <f t="shared" si="2"/>
        <v>2043</v>
      </c>
      <c r="H29" s="731" t="s">
        <v>723</v>
      </c>
    </row>
    <row r="30" spans="1:8" ht="12.75" customHeight="1">
      <c r="A30" s="505" t="s">
        <v>497</v>
      </c>
      <c r="B30" s="737"/>
      <c r="C30" s="737"/>
      <c r="D30" s="738"/>
      <c r="E30" s="738"/>
      <c r="F30" s="739"/>
      <c r="G30" s="731">
        <f t="shared" si="2"/>
        <v>0</v>
      </c>
      <c r="H30" s="745"/>
    </row>
    <row r="31" spans="1:8" ht="12.75" customHeight="1">
      <c r="A31" s="505" t="s">
        <v>498</v>
      </c>
      <c r="B31" s="737"/>
      <c r="C31" s="737"/>
      <c r="D31" s="737"/>
      <c r="E31" s="737"/>
      <c r="F31" s="739"/>
      <c r="G31" s="731">
        <v>0</v>
      </c>
      <c r="H31" s="745"/>
    </row>
    <row r="32" spans="1:8" ht="12.75" customHeight="1">
      <c r="A32" s="668" t="s">
        <v>499</v>
      </c>
      <c r="B32" s="742">
        <f>SUM(B20:B26)</f>
        <v>277223</v>
      </c>
      <c r="C32" s="742">
        <f>SUM(C20:C26)</f>
        <v>12986.879053726745</v>
      </c>
      <c r="D32" s="742">
        <f t="shared" ref="D32:F32" si="3">SUM(D20:D26)</f>
        <v>823.29120610389555</v>
      </c>
      <c r="E32" s="742">
        <f t="shared" si="3"/>
        <v>156.72657710120001</v>
      </c>
      <c r="F32" s="742">
        <f t="shared" si="3"/>
        <v>-142.99980876980001</v>
      </c>
      <c r="G32" s="742">
        <f>SUM(G20:G26)</f>
        <v>291046.89702816203</v>
      </c>
      <c r="H32" s="743"/>
    </row>
    <row r="33" spans="1:10" ht="12.75" customHeight="1">
      <c r="A33" s="744"/>
      <c r="B33" s="729"/>
      <c r="C33" s="729"/>
      <c r="D33" s="729"/>
      <c r="E33" s="729"/>
      <c r="F33" s="729"/>
      <c r="G33" s="729"/>
      <c r="H33" s="729"/>
    </row>
    <row r="34" spans="1:10" ht="12.75" customHeight="1" thickBot="1">
      <c r="A34" s="251" t="s">
        <v>500</v>
      </c>
      <c r="B34" s="265"/>
      <c r="C34" s="265"/>
      <c r="D34" s="265"/>
      <c r="E34" s="265"/>
      <c r="F34" s="265"/>
      <c r="G34" s="726"/>
      <c r="H34" s="265"/>
    </row>
    <row r="35" spans="1:10" ht="12.75" customHeight="1">
      <c r="A35" s="262" t="s">
        <v>501</v>
      </c>
      <c r="B35" s="389">
        <v>7981</v>
      </c>
      <c r="C35" s="740">
        <v>392.37058531520006</v>
      </c>
      <c r="D35" s="730">
        <v>152.70396617</v>
      </c>
      <c r="E35" s="730">
        <v>113.62596490279999</v>
      </c>
      <c r="F35" s="740">
        <v>-658.7005163880001</v>
      </c>
      <c r="G35" s="746">
        <f>SUM(B35:F35)</f>
        <v>7981</v>
      </c>
      <c r="H35" s="746" t="s">
        <v>73</v>
      </c>
    </row>
    <row r="36" spans="1:10" s="353" customFormat="1" ht="12.75" customHeight="1">
      <c r="A36" s="263" t="s">
        <v>651</v>
      </c>
      <c r="B36" s="735">
        <v>1850</v>
      </c>
      <c r="C36" s="740"/>
      <c r="D36" s="730"/>
      <c r="E36" s="730"/>
      <c r="F36" s="740"/>
      <c r="G36" s="747">
        <f>SUM(B36:F36)</f>
        <v>1850</v>
      </c>
      <c r="H36" s="748"/>
    </row>
    <row r="37" spans="1:10" ht="12.75" customHeight="1">
      <c r="A37" s="262" t="s">
        <v>10</v>
      </c>
      <c r="B37" s="389">
        <v>17348</v>
      </c>
      <c r="C37" s="740">
        <v>1160.7095743181401</v>
      </c>
      <c r="D37" s="730">
        <v>11.491000273891999</v>
      </c>
      <c r="E37" s="730">
        <v>82.974962838068009</v>
      </c>
      <c r="F37" s="740">
        <v>-1255.1755374301001</v>
      </c>
      <c r="G37" s="746">
        <f>SUM(B37:F37)</f>
        <v>17348</v>
      </c>
      <c r="H37" s="746" t="s">
        <v>73</v>
      </c>
    </row>
    <row r="38" spans="1:10" s="589" customFormat="1">
      <c r="A38" s="262" t="s">
        <v>562</v>
      </c>
      <c r="B38" s="389">
        <v>0</v>
      </c>
      <c r="C38" s="740">
        <v>124.829740793</v>
      </c>
      <c r="D38" s="730">
        <v>11.398847132000007</v>
      </c>
      <c r="E38" s="730">
        <v>75.728282418599989</v>
      </c>
      <c r="F38" s="740">
        <v>-211.4568703436</v>
      </c>
      <c r="G38" s="746">
        <f>+B38</f>
        <v>0</v>
      </c>
      <c r="H38" s="746"/>
      <c r="J38" s="18"/>
    </row>
    <row r="39" spans="1:10">
      <c r="A39" s="668" t="s">
        <v>502</v>
      </c>
      <c r="B39" s="742">
        <f t="shared" ref="B39:G39" si="4">SUM(B35:B38)</f>
        <v>27179</v>
      </c>
      <c r="C39" s="742">
        <f t="shared" si="4"/>
        <v>1677.9099004263401</v>
      </c>
      <c r="D39" s="742">
        <f t="shared" si="4"/>
        <v>175.593813575892</v>
      </c>
      <c r="E39" s="742">
        <f t="shared" si="4"/>
        <v>272.329210159468</v>
      </c>
      <c r="F39" s="742">
        <f t="shared" si="4"/>
        <v>-2125.3329241617002</v>
      </c>
      <c r="G39" s="742">
        <f t="shared" si="4"/>
        <v>27179</v>
      </c>
      <c r="H39" s="749" t="s">
        <v>73</v>
      </c>
    </row>
    <row r="40" spans="1:10" ht="12.75" customHeight="1">
      <c r="A40" s="264"/>
      <c r="B40" s="750"/>
      <c r="C40" s="750"/>
      <c r="D40" s="750"/>
      <c r="E40" s="750"/>
      <c r="F40" s="750"/>
      <c r="G40" s="750"/>
      <c r="H40" s="751"/>
    </row>
    <row r="41" spans="1:10" ht="12.75" thickBot="1">
      <c r="A41" s="251" t="s">
        <v>503</v>
      </c>
      <c r="B41" s="752">
        <f t="shared" ref="B41:G41" si="5">B32+B39</f>
        <v>304402</v>
      </c>
      <c r="C41" s="753">
        <f t="shared" si="5"/>
        <v>14664.788954153086</v>
      </c>
      <c r="D41" s="753">
        <f t="shared" si="5"/>
        <v>998.88501967978755</v>
      </c>
      <c r="E41" s="753">
        <f t="shared" si="5"/>
        <v>429.05578726066801</v>
      </c>
      <c r="F41" s="753">
        <f t="shared" si="5"/>
        <v>-2268.3327329315002</v>
      </c>
      <c r="G41" s="753">
        <f t="shared" si="5"/>
        <v>318225.89702816203</v>
      </c>
      <c r="H41" s="754"/>
    </row>
    <row r="42" spans="1:10">
      <c r="A42" s="699"/>
      <c r="B42" s="699"/>
      <c r="C42" s="699"/>
      <c r="D42" s="699"/>
      <c r="E42" s="699"/>
      <c r="F42" s="699"/>
      <c r="G42" s="699"/>
      <c r="H42" s="267"/>
      <c r="I42" s="469"/>
    </row>
    <row r="43" spans="1:10">
      <c r="A43" s="699"/>
      <c r="B43" s="699"/>
      <c r="C43" s="699"/>
      <c r="D43" s="699"/>
      <c r="E43" s="699"/>
      <c r="F43" s="699"/>
      <c r="G43" s="699"/>
      <c r="H43" s="699"/>
      <c r="I43" s="469"/>
    </row>
    <row r="44" spans="1:10">
      <c r="A44" s="699" t="s">
        <v>778</v>
      </c>
      <c r="B44" s="699"/>
      <c r="C44" s="699"/>
      <c r="D44" s="699"/>
      <c r="E44" s="699"/>
      <c r="F44" s="699"/>
      <c r="G44" s="699"/>
      <c r="H44" s="699"/>
      <c r="I44" s="469"/>
    </row>
    <row r="45" spans="1:10">
      <c r="A45" s="699" t="s">
        <v>641</v>
      </c>
      <c r="B45" s="699"/>
      <c r="C45" s="699"/>
      <c r="D45" s="699"/>
      <c r="E45" s="699"/>
      <c r="F45" s="699"/>
      <c r="G45" s="699"/>
      <c r="H45" s="699"/>
      <c r="I45" s="469"/>
    </row>
    <row r="46" spans="1:10">
      <c r="A46" s="699" t="s">
        <v>851</v>
      </c>
      <c r="B46" s="261"/>
      <c r="C46" s="261"/>
      <c r="D46" s="261"/>
      <c r="E46" s="261"/>
      <c r="F46" s="261"/>
      <c r="G46" s="699"/>
      <c r="H46" s="699"/>
      <c r="I46" s="469"/>
    </row>
    <row r="47" spans="1:10">
      <c r="A47" s="699" t="s">
        <v>817</v>
      </c>
      <c r="B47" s="699"/>
      <c r="C47" s="699"/>
      <c r="D47" s="699"/>
      <c r="E47" s="699"/>
      <c r="F47" s="699"/>
      <c r="G47" s="699"/>
      <c r="H47" s="699"/>
      <c r="I47" s="469"/>
    </row>
    <row r="48" spans="1:10">
      <c r="A48" s="699"/>
      <c r="B48" s="699"/>
      <c r="C48" s="699"/>
      <c r="D48" s="699"/>
      <c r="E48" s="699"/>
      <c r="F48" s="699"/>
      <c r="G48" s="699"/>
      <c r="H48" s="699"/>
    </row>
    <row r="49" spans="1:8">
      <c r="A49" s="699"/>
      <c r="B49" s="699"/>
      <c r="C49" s="699"/>
      <c r="D49" s="699"/>
      <c r="E49" s="699"/>
      <c r="F49" s="699"/>
      <c r="G49" s="699"/>
      <c r="H49" s="699"/>
    </row>
    <row r="51" spans="1:8">
      <c r="B51" s="475"/>
    </row>
  </sheetData>
  <hyperlinks>
    <hyperlink ref="G1" location="Innholdsfortegnelse!A1" display="Innholdsfortegnelse" xr:uid="{B676DD5C-37B5-4A07-8567-1B61628BB1B4}"/>
  </hyperlinks>
  <pageMargins left="0.7" right="0.7" top="0.75" bottom="0.75" header="0.3" footer="0.3"/>
  <pageSetup paperSize="9" scale="65" fitToHeight="0" orientation="landscape" r:id="rId1"/>
  <headerFooter>
    <oddHeader>&amp;R&amp;"Calibri"&amp;12&amp;KFF9100F O R T R O L I G&amp;1#</oddHeader>
  </headerFooter>
  <ignoredErrors>
    <ignoredError sqref="B32 D32:E32 C32" formulaRange="1"/>
    <ignoredError sqref="G38" 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0"/>
  <sheetViews>
    <sheetView zoomScaleNormal="100" workbookViewId="0">
      <selection activeCell="L1" sqref="L1"/>
    </sheetView>
  </sheetViews>
  <sheetFormatPr baseColWidth="10" defaultColWidth="11" defaultRowHeight="12"/>
  <cols>
    <col min="1" max="1" width="82.5" style="301" customWidth="1"/>
    <col min="2" max="2" width="11.25" style="301" bestFit="1" customWidth="1"/>
    <col min="3" max="3" width="11" style="301"/>
    <col min="4" max="6" width="1.5" style="301" customWidth="1"/>
    <col min="7" max="7" width="17.125" style="301" bestFit="1" customWidth="1"/>
    <col min="8" max="16384" width="11" style="301"/>
  </cols>
  <sheetData>
    <row r="1" spans="1:7" s="304" customFormat="1" ht="21">
      <c r="A1" s="459" t="s">
        <v>514</v>
      </c>
      <c r="B1" s="469"/>
      <c r="C1" s="469"/>
      <c r="G1" s="899" t="s">
        <v>826</v>
      </c>
    </row>
    <row r="2" spans="1:7" s="304" customFormat="1">
      <c r="A2" s="14" t="s">
        <v>108</v>
      </c>
      <c r="B2" s="469"/>
      <c r="C2" s="469"/>
      <c r="G2" s="882"/>
    </row>
    <row r="3" spans="1:7" s="304" customFormat="1" ht="12.75" thickBot="1">
      <c r="A3" s="265"/>
      <c r="B3" s="557">
        <v>44561</v>
      </c>
      <c r="C3" s="290">
        <v>44196</v>
      </c>
    </row>
    <row r="4" spans="1:7">
      <c r="A4" s="469" t="s">
        <v>571</v>
      </c>
      <c r="B4" s="18"/>
      <c r="C4" s="18"/>
    </row>
    <row r="5" spans="1:7">
      <c r="A5" s="469" t="s">
        <v>572</v>
      </c>
      <c r="B5" s="18"/>
      <c r="C5" s="18"/>
    </row>
    <row r="6" spans="1:7">
      <c r="A6" s="614" t="s">
        <v>573</v>
      </c>
      <c r="B6" s="18"/>
      <c r="C6" s="18"/>
      <c r="D6" s="614"/>
      <c r="E6" s="614"/>
    </row>
    <row r="7" spans="1:7">
      <c r="A7" s="614" t="s">
        <v>574</v>
      </c>
      <c r="B7" s="18"/>
      <c r="C7" s="18"/>
      <c r="D7" s="614"/>
      <c r="E7" s="614"/>
    </row>
    <row r="8" spans="1:7">
      <c r="A8" s="614" t="s">
        <v>575</v>
      </c>
      <c r="B8" s="18"/>
      <c r="C8" s="18"/>
      <c r="D8" s="614"/>
      <c r="E8" s="614"/>
    </row>
    <row r="9" spans="1:7">
      <c r="A9" s="614" t="s">
        <v>576</v>
      </c>
      <c r="B9" s="18">
        <v>2234.7414480000002</v>
      </c>
      <c r="C9" s="18">
        <v>4880.131668</v>
      </c>
      <c r="D9" s="614"/>
      <c r="E9" s="614"/>
    </row>
    <row r="10" spans="1:7" s="304" customFormat="1">
      <c r="A10" s="614" t="s">
        <v>570</v>
      </c>
      <c r="B10" s="18">
        <v>-458.24312800000001</v>
      </c>
      <c r="C10" s="18">
        <v>-2176.2010850000001</v>
      </c>
      <c r="D10" s="614"/>
      <c r="E10" s="614"/>
    </row>
    <row r="11" spans="1:7">
      <c r="A11" s="614" t="s">
        <v>577</v>
      </c>
      <c r="B11" s="18" t="s">
        <v>795</v>
      </c>
      <c r="C11" s="18" t="s">
        <v>795</v>
      </c>
      <c r="D11" s="614"/>
      <c r="E11" s="614"/>
    </row>
    <row r="12" spans="1:7">
      <c r="A12" s="614" t="s">
        <v>508</v>
      </c>
      <c r="B12" s="18">
        <v>1329.0768439999999</v>
      </c>
      <c r="C12" s="18">
        <v>1223.0653299999999</v>
      </c>
      <c r="D12" s="614"/>
      <c r="E12" s="614"/>
    </row>
    <row r="13" spans="1:7" ht="12.75" customHeight="1">
      <c r="A13" s="614" t="s">
        <v>578</v>
      </c>
      <c r="B13" s="18" t="s">
        <v>763</v>
      </c>
      <c r="C13" s="18" t="s">
        <v>763</v>
      </c>
      <c r="D13" s="614"/>
      <c r="E13" s="614"/>
    </row>
    <row r="14" spans="1:7">
      <c r="A14" s="614" t="s">
        <v>579</v>
      </c>
      <c r="B14" s="18" t="s">
        <v>763</v>
      </c>
      <c r="C14" s="18" t="s">
        <v>763</v>
      </c>
      <c r="D14" s="614"/>
      <c r="E14" s="614"/>
    </row>
    <row r="15" spans="1:7" ht="12.75" customHeight="1">
      <c r="A15" s="614" t="s">
        <v>580</v>
      </c>
      <c r="B15" s="18" t="s">
        <v>763</v>
      </c>
      <c r="C15" s="18" t="s">
        <v>763</v>
      </c>
      <c r="D15" s="614"/>
      <c r="E15" s="614"/>
    </row>
    <row r="16" spans="1:7">
      <c r="A16" s="614" t="s">
        <v>581</v>
      </c>
      <c r="B16" s="18" t="s">
        <v>763</v>
      </c>
      <c r="C16" s="18" t="s">
        <v>763</v>
      </c>
      <c r="D16" s="614"/>
      <c r="E16" s="614"/>
    </row>
    <row r="17" spans="1:3">
      <c r="A17" s="469" t="s">
        <v>582</v>
      </c>
      <c r="B17" s="18" t="s">
        <v>763</v>
      </c>
      <c r="C17" s="18" t="s">
        <v>763</v>
      </c>
    </row>
    <row r="18" spans="1:3">
      <c r="A18" s="469" t="s">
        <v>583</v>
      </c>
      <c r="B18" s="18">
        <v>2044.8613359999999</v>
      </c>
      <c r="C18" s="18">
        <v>1772.2478060000001</v>
      </c>
    </row>
    <row r="19" spans="1:3">
      <c r="A19" s="469" t="s">
        <v>584</v>
      </c>
      <c r="B19" s="18">
        <v>2835.099733</v>
      </c>
      <c r="C19" s="18">
        <v>2167.854159</v>
      </c>
    </row>
    <row r="20" spans="1:3">
      <c r="A20" s="469" t="s">
        <v>585</v>
      </c>
      <c r="B20" s="18">
        <v>7949.4301729999997</v>
      </c>
      <c r="C20" s="18">
        <v>7549.9525940000003</v>
      </c>
    </row>
    <row r="21" spans="1:3">
      <c r="A21" s="469" t="s">
        <v>586</v>
      </c>
      <c r="B21" s="18">
        <v>6018.4782420000001</v>
      </c>
      <c r="C21" s="18">
        <v>5220.3997449999997</v>
      </c>
    </row>
    <row r="22" spans="1:3">
      <c r="A22" s="469" t="s">
        <v>509</v>
      </c>
      <c r="B22" s="18">
        <v>316825.01789299998</v>
      </c>
      <c r="C22" s="18">
        <v>289298.975813</v>
      </c>
    </row>
    <row r="23" spans="1:3">
      <c r="A23" s="469" t="s">
        <v>587</v>
      </c>
      <c r="B23" s="18" t="s">
        <v>763</v>
      </c>
      <c r="C23" s="18" t="s">
        <v>763</v>
      </c>
    </row>
    <row r="24" spans="1:3">
      <c r="A24" s="469" t="s">
        <v>588</v>
      </c>
      <c r="B24" s="18" t="s">
        <v>763</v>
      </c>
      <c r="C24" s="18" t="s">
        <v>763</v>
      </c>
    </row>
    <row r="25" spans="1:3">
      <c r="A25" s="469" t="s">
        <v>589</v>
      </c>
      <c r="B25" s="18" t="s">
        <v>763</v>
      </c>
      <c r="C25" s="18" t="s">
        <v>763</v>
      </c>
    </row>
    <row r="26" spans="1:3">
      <c r="A26" s="469" t="s">
        <v>590</v>
      </c>
      <c r="B26" s="18" t="s">
        <v>763</v>
      </c>
      <c r="C26" s="18" t="s">
        <v>763</v>
      </c>
    </row>
    <row r="27" spans="1:3">
      <c r="A27" s="469" t="s">
        <v>591</v>
      </c>
      <c r="B27" s="18" t="s">
        <v>763</v>
      </c>
      <c r="C27" s="18" t="s">
        <v>763</v>
      </c>
    </row>
    <row r="28" spans="1:3">
      <c r="A28" s="469" t="s">
        <v>592</v>
      </c>
      <c r="B28" s="18" t="s">
        <v>763</v>
      </c>
      <c r="C28" s="18" t="s">
        <v>763</v>
      </c>
    </row>
    <row r="29" spans="1:3">
      <c r="A29" s="469" t="s">
        <v>593</v>
      </c>
      <c r="B29" s="18" t="s">
        <v>763</v>
      </c>
      <c r="C29" s="18" t="s">
        <v>763</v>
      </c>
    </row>
    <row r="30" spans="1:3" ht="12.75" customHeight="1">
      <c r="A30" s="469" t="s">
        <v>594</v>
      </c>
      <c r="B30" s="18">
        <v>-376.20057100000002</v>
      </c>
      <c r="C30" s="18">
        <v>-196.28729300000001</v>
      </c>
    </row>
    <row r="31" spans="1:3">
      <c r="A31" s="469" t="s">
        <v>595</v>
      </c>
      <c r="B31" s="18">
        <f>+B30</f>
        <v>-376.20057100000002</v>
      </c>
      <c r="C31" s="18">
        <v>-196.28729300000001</v>
      </c>
    </row>
    <row r="32" spans="1:3">
      <c r="A32" s="469" t="s">
        <v>596</v>
      </c>
      <c r="B32" s="18">
        <f>SUM(B9:B30)</f>
        <v>338402.26196999999</v>
      </c>
      <c r="C32" s="18">
        <v>309740.138737</v>
      </c>
    </row>
    <row r="33" spans="1:5">
      <c r="A33" s="469" t="s">
        <v>597</v>
      </c>
      <c r="B33" s="18">
        <f>+B32</f>
        <v>338402.26196999999</v>
      </c>
      <c r="C33" s="18">
        <v>309740.138737</v>
      </c>
    </row>
    <row r="34" spans="1:5" ht="12.75" thickBot="1">
      <c r="A34" s="251" t="s">
        <v>600</v>
      </c>
      <c r="B34" s="681"/>
      <c r="C34" s="547"/>
    </row>
    <row r="35" spans="1:5">
      <c r="A35" s="469" t="s">
        <v>510</v>
      </c>
      <c r="B35" s="18">
        <v>24164.238577</v>
      </c>
      <c r="C35" s="18">
        <v>24127.258003999999</v>
      </c>
    </row>
    <row r="36" spans="1:5">
      <c r="A36" s="469" t="s">
        <v>598</v>
      </c>
      <c r="B36" s="18">
        <f>+B35</f>
        <v>24164.238577</v>
      </c>
      <c r="C36" s="18">
        <v>24127.258003999999</v>
      </c>
      <c r="E36" s="594"/>
    </row>
    <row r="37" spans="1:5" ht="12.75" thickBot="1">
      <c r="A37" s="251" t="s">
        <v>511</v>
      </c>
      <c r="B37" s="681"/>
      <c r="C37" s="547"/>
      <c r="E37" s="594"/>
    </row>
    <row r="38" spans="1:5">
      <c r="A38" s="469" t="s">
        <v>511</v>
      </c>
      <c r="B38" s="682">
        <f>+B35/B32</f>
        <v>7.1406847094722448E-2</v>
      </c>
      <c r="C38" s="351">
        <f>+C35/C32</f>
        <v>7.7895161093365514E-2</v>
      </c>
      <c r="E38" s="594"/>
    </row>
    <row r="39" spans="1:5">
      <c r="A39" s="469" t="s">
        <v>599</v>
      </c>
      <c r="B39" s="682">
        <f>+B38</f>
        <v>7.1406847094722448E-2</v>
      </c>
      <c r="C39" s="351">
        <f>+C36/C33</f>
        <v>7.7895161093365514E-2</v>
      </c>
      <c r="E39" s="594"/>
    </row>
    <row r="40" spans="1:5">
      <c r="A40" s="469"/>
      <c r="B40" s="469"/>
      <c r="C40" s="469"/>
      <c r="E40" s="594"/>
    </row>
    <row r="41" spans="1:5">
      <c r="A41" s="304"/>
      <c r="B41" s="304"/>
      <c r="C41" s="304"/>
      <c r="E41" s="594"/>
    </row>
    <row r="42" spans="1:5">
      <c r="E42" s="594"/>
    </row>
    <row r="50" spans="2:2">
      <c r="B50" s="475"/>
    </row>
  </sheetData>
  <conditionalFormatting sqref="B7:B8 B18 B12 B29">
    <cfRule type="cellIs" dxfId="3" priority="6" operator="lessThan">
      <formula>0</formula>
    </cfRule>
  </conditionalFormatting>
  <conditionalFormatting sqref="B27">
    <cfRule type="cellIs" dxfId="2" priority="5" operator="lessThan">
      <formula>B25</formula>
    </cfRule>
  </conditionalFormatting>
  <conditionalFormatting sqref="C7:C8 C18 C12 C29">
    <cfRule type="cellIs" dxfId="1" priority="2" operator="lessThan">
      <formula>0</formula>
    </cfRule>
  </conditionalFormatting>
  <conditionalFormatting sqref="C27">
    <cfRule type="cellIs" dxfId="0" priority="1" operator="lessThan">
      <formula>C25</formula>
    </cfRule>
  </conditionalFormatting>
  <hyperlinks>
    <hyperlink ref="G1" location="Innholdsfortegnelse!A1" display="Innholdsfortegnelse" xr:uid="{50B81128-4A82-4CE0-8887-269EE34CFA3F}"/>
  </hyperlinks>
  <pageMargins left="0.7" right="0.7" top="0.75" bottom="0.75" header="0.3" footer="0.3"/>
  <pageSetup paperSize="9" scale="66" orientation="portrait" r:id="rId1"/>
  <headerFooter>
    <oddHeader>&amp;R&amp;"Calibri"&amp;12&amp;KFF9100F O R T R O L I G&amp;1#</oddHeader>
  </headerFooter>
  <ignoredErrors>
    <ignoredError sqref="B32" 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2"/>
  <sheetViews>
    <sheetView showGridLines="0" workbookViewId="0">
      <selection activeCell="A2" sqref="A2"/>
    </sheetView>
  </sheetViews>
  <sheetFormatPr baseColWidth="10" defaultColWidth="11" defaultRowHeight="12.75"/>
  <cols>
    <col min="1" max="1" width="22.875" style="322" customWidth="1"/>
    <col min="2" max="3" width="10.875" style="322" bestFit="1" customWidth="1"/>
    <col min="4" max="5" width="15.375" style="322" customWidth="1"/>
    <col min="6" max="6" width="14.25" style="322" bestFit="1" customWidth="1"/>
    <col min="7" max="7" width="17.125" style="322" bestFit="1" customWidth="1"/>
    <col min="8" max="10" width="15.375" style="322" customWidth="1"/>
    <col min="11" max="11" width="4.875" style="322" bestFit="1" customWidth="1"/>
    <col min="12" max="12" width="16.875" style="322" customWidth="1"/>
    <col min="13" max="13" width="11.375" style="322" bestFit="1" customWidth="1"/>
    <col min="14" max="16384" width="11" style="322"/>
  </cols>
  <sheetData>
    <row r="1" spans="1:14" ht="21">
      <c r="A1" s="616" t="s">
        <v>847</v>
      </c>
      <c r="B1" s="611"/>
      <c r="C1" s="611"/>
      <c r="D1" s="611"/>
      <c r="E1" s="611"/>
      <c r="F1" s="611"/>
      <c r="G1" s="611"/>
      <c r="H1" s="611"/>
      <c r="I1" s="611"/>
      <c r="L1" s="899" t="s">
        <v>826</v>
      </c>
    </row>
    <row r="2" spans="1:14">
      <c r="A2" s="14" t="s">
        <v>108</v>
      </c>
    </row>
    <row r="3" spans="1:14">
      <c r="A3" s="14"/>
    </row>
    <row r="4" spans="1:14">
      <c r="A4" s="323" t="s">
        <v>40</v>
      </c>
    </row>
    <row r="6" spans="1:14">
      <c r="A6" s="324" t="s">
        <v>619</v>
      </c>
      <c r="B6" s="325"/>
      <c r="C6" s="325"/>
      <c r="D6" s="326"/>
      <c r="E6" s="326"/>
      <c r="F6" s="327"/>
      <c r="G6" s="327"/>
      <c r="H6" s="327"/>
      <c r="I6" s="327"/>
      <c r="J6" s="327"/>
      <c r="K6" s="327"/>
      <c r="L6" s="327"/>
      <c r="M6" s="327"/>
    </row>
    <row r="7" spans="1:14" ht="24.75" customHeight="1">
      <c r="A7" s="324"/>
      <c r="B7" s="944" t="s">
        <v>620</v>
      </c>
      <c r="C7" s="944"/>
      <c r="D7" s="944" t="s">
        <v>621</v>
      </c>
      <c r="E7" s="944"/>
      <c r="F7" s="945" t="s">
        <v>622</v>
      </c>
      <c r="G7" s="945"/>
      <c r="H7" s="945" t="s">
        <v>623</v>
      </c>
      <c r="I7" s="945"/>
      <c r="J7" s="945"/>
      <c r="K7" s="945"/>
      <c r="L7" s="328"/>
      <c r="M7" s="329"/>
    </row>
    <row r="8" spans="1:14" ht="48.75" thickBot="1">
      <c r="A8" s="330"/>
      <c r="B8" s="331" t="s">
        <v>637</v>
      </c>
      <c r="C8" s="331" t="s">
        <v>638</v>
      </c>
      <c r="D8" s="331" t="s">
        <v>626</v>
      </c>
      <c r="E8" s="331" t="s">
        <v>627</v>
      </c>
      <c r="F8" s="331" t="s">
        <v>624</v>
      </c>
      <c r="G8" s="331" t="s">
        <v>625</v>
      </c>
      <c r="H8" s="331" t="s">
        <v>628</v>
      </c>
      <c r="I8" s="331" t="s">
        <v>629</v>
      </c>
      <c r="J8" s="332" t="s">
        <v>630</v>
      </c>
      <c r="K8" s="333" t="s">
        <v>61</v>
      </c>
      <c r="L8" s="334" t="s">
        <v>631</v>
      </c>
      <c r="M8" s="335" t="s">
        <v>632</v>
      </c>
    </row>
    <row r="9" spans="1:14" s="338" customFormat="1">
      <c r="A9" s="336" t="s">
        <v>206</v>
      </c>
      <c r="B9" s="685">
        <v>54791.743000000002</v>
      </c>
      <c r="C9" s="685">
        <v>272411.02299999999</v>
      </c>
      <c r="D9" s="684">
        <v>0</v>
      </c>
      <c r="E9" s="684">
        <v>0</v>
      </c>
      <c r="F9" s="684">
        <v>0</v>
      </c>
      <c r="G9" s="684">
        <v>0</v>
      </c>
      <c r="H9" s="685">
        <v>8974.6990000000005</v>
      </c>
      <c r="I9" s="684">
        <v>0</v>
      </c>
      <c r="J9" s="684">
        <v>0</v>
      </c>
      <c r="K9" s="684">
        <f>H9+I9+J9</f>
        <v>8974.6990000000005</v>
      </c>
      <c r="L9" s="686"/>
      <c r="M9" s="687">
        <v>0.01</v>
      </c>
      <c r="N9" s="337"/>
    </row>
    <row r="10" spans="1:14" s="338" customFormat="1">
      <c r="A10" s="336" t="s">
        <v>848</v>
      </c>
      <c r="B10" s="685">
        <v>8978.9969999999994</v>
      </c>
      <c r="C10" s="685">
        <v>60.170999999999999</v>
      </c>
      <c r="D10" s="684">
        <v>0</v>
      </c>
      <c r="E10" s="684">
        <v>0</v>
      </c>
      <c r="F10" s="684">
        <v>0</v>
      </c>
      <c r="G10" s="684">
        <v>0</v>
      </c>
      <c r="H10" s="685">
        <v>82.135999999999996</v>
      </c>
      <c r="I10" s="684">
        <v>0</v>
      </c>
      <c r="J10" s="684">
        <v>0</v>
      </c>
      <c r="K10" s="684">
        <f>H10+I10+J10</f>
        <v>82.135999999999996</v>
      </c>
      <c r="L10" s="686"/>
      <c r="M10" s="687">
        <v>0.01</v>
      </c>
      <c r="N10" s="337"/>
    </row>
    <row r="11" spans="1:14" s="341" customFormat="1">
      <c r="A11" s="339" t="s">
        <v>61</v>
      </c>
      <c r="B11" s="879">
        <f>+B9+B10</f>
        <v>63770.740000000005</v>
      </c>
      <c r="C11" s="879">
        <f>+C9+C10</f>
        <v>272471.19399999996</v>
      </c>
      <c r="D11" s="688">
        <f t="shared" ref="D11:J11" si="0">+D9</f>
        <v>0</v>
      </c>
      <c r="E11" s="688">
        <f t="shared" si="0"/>
        <v>0</v>
      </c>
      <c r="F11" s="688">
        <f t="shared" si="0"/>
        <v>0</v>
      </c>
      <c r="G11" s="688">
        <f t="shared" si="0"/>
        <v>0</v>
      </c>
      <c r="H11" s="688">
        <f>+H9+H10</f>
        <v>9056.8350000000009</v>
      </c>
      <c r="I11" s="688">
        <f t="shared" si="0"/>
        <v>0</v>
      </c>
      <c r="J11" s="688">
        <f t="shared" si="0"/>
        <v>0</v>
      </c>
      <c r="K11" s="688">
        <f>+K9+K10</f>
        <v>9056.8350000000009</v>
      </c>
      <c r="L11" s="689"/>
      <c r="M11" s="690">
        <v>0.01</v>
      </c>
      <c r="N11" s="340"/>
    </row>
    <row r="12" spans="1:14">
      <c r="A12" s="342"/>
      <c r="B12" s="343"/>
      <c r="C12" s="343"/>
      <c r="D12" s="327"/>
      <c r="E12" s="327"/>
      <c r="F12" s="327"/>
      <c r="G12" s="327"/>
      <c r="H12" s="327"/>
      <c r="I12" s="327"/>
      <c r="J12" s="327"/>
      <c r="K12" s="327"/>
      <c r="L12" s="327"/>
      <c r="M12" s="327"/>
    </row>
    <row r="13" spans="1:14">
      <c r="A13" s="342"/>
      <c r="B13" s="343"/>
      <c r="C13" s="343"/>
      <c r="D13" s="327"/>
      <c r="E13" s="327"/>
      <c r="F13" s="327"/>
      <c r="G13" s="327"/>
      <c r="H13" s="327"/>
      <c r="I13" s="327"/>
      <c r="J13" s="327"/>
      <c r="K13" s="327"/>
      <c r="L13" s="327"/>
      <c r="M13" s="327"/>
    </row>
    <row r="14" spans="1:14">
      <c r="A14" s="342"/>
      <c r="B14" s="343"/>
      <c r="C14" s="343"/>
      <c r="D14" s="327"/>
      <c r="E14" s="724"/>
      <c r="F14" s="327"/>
      <c r="G14" s="327"/>
      <c r="H14" s="327"/>
      <c r="I14" s="327"/>
      <c r="J14" s="327"/>
      <c r="K14" s="327"/>
      <c r="L14" s="327"/>
      <c r="M14" s="327"/>
    </row>
    <row r="15" spans="1:14">
      <c r="A15" s="342"/>
      <c r="B15" s="343"/>
      <c r="C15" s="343"/>
      <c r="D15" s="327"/>
      <c r="E15" s="327"/>
      <c r="F15" s="327"/>
      <c r="G15" s="327"/>
      <c r="H15" s="327"/>
      <c r="I15" s="327"/>
      <c r="J15" s="327"/>
      <c r="K15" s="327"/>
      <c r="L15" s="327"/>
      <c r="M15" s="327"/>
    </row>
    <row r="16" spans="1:14">
      <c r="A16" s="346" t="s">
        <v>633</v>
      </c>
      <c r="B16" s="343"/>
      <c r="C16" s="343"/>
      <c r="D16" s="327"/>
      <c r="E16" s="327"/>
      <c r="F16" s="327"/>
      <c r="G16" s="327"/>
      <c r="H16" s="327"/>
      <c r="I16" s="327"/>
      <c r="J16" s="327"/>
      <c r="K16" s="327"/>
      <c r="L16" s="327"/>
      <c r="M16" s="327"/>
    </row>
    <row r="17" spans="1:13" ht="13.5" thickBot="1">
      <c r="A17" s="344"/>
      <c r="B17" s="330"/>
      <c r="C17" s="330"/>
      <c r="D17" s="611"/>
      <c r="E17" s="327"/>
      <c r="F17" s="327"/>
      <c r="G17" s="327"/>
      <c r="H17" s="327"/>
      <c r="I17" s="327"/>
      <c r="J17" s="327"/>
      <c r="K17" s="327"/>
      <c r="L17" s="327"/>
      <c r="M17" s="327"/>
    </row>
    <row r="18" spans="1:13">
      <c r="A18" s="342" t="s">
        <v>634</v>
      </c>
      <c r="B18" s="343"/>
      <c r="C18" s="683">
        <v>126615.859681</v>
      </c>
      <c r="D18" s="345"/>
      <c r="E18" s="327"/>
      <c r="F18" s="327"/>
      <c r="G18" s="327"/>
      <c r="H18" s="327"/>
      <c r="I18" s="327"/>
      <c r="J18" s="327"/>
      <c r="K18" s="327"/>
      <c r="L18" s="327"/>
      <c r="M18" s="327"/>
    </row>
    <row r="19" spans="1:13">
      <c r="A19" s="342" t="s">
        <v>635</v>
      </c>
      <c r="B19" s="343"/>
      <c r="C19" s="319">
        <v>0.01</v>
      </c>
      <c r="D19" s="319"/>
      <c r="E19" s="327"/>
      <c r="F19" s="327"/>
      <c r="G19" s="327"/>
      <c r="H19" s="327"/>
      <c r="I19" s="327"/>
      <c r="J19" s="327"/>
      <c r="K19" s="327"/>
      <c r="L19" s="327"/>
      <c r="M19" s="327"/>
    </row>
    <row r="20" spans="1:13">
      <c r="A20" s="342" t="s">
        <v>636</v>
      </c>
      <c r="B20" s="343"/>
      <c r="C20" s="605">
        <f>+C18*C19</f>
        <v>1266.1585968100001</v>
      </c>
      <c r="D20" s="320"/>
      <c r="E20" s="327"/>
      <c r="F20" s="327"/>
      <c r="G20" s="327"/>
      <c r="H20" s="327"/>
      <c r="I20" s="327"/>
      <c r="J20" s="327"/>
      <c r="K20" s="327"/>
      <c r="L20" s="327"/>
      <c r="M20" s="327"/>
    </row>
    <row r="27" spans="1:13">
      <c r="G27" s="725"/>
    </row>
    <row r="52" spans="2:2">
      <c r="B52" s="474"/>
    </row>
  </sheetData>
  <mergeCells count="4">
    <mergeCell ref="B7:C7"/>
    <mergeCell ref="D7:E7"/>
    <mergeCell ref="F7:G7"/>
    <mergeCell ref="H7:K7"/>
  </mergeCells>
  <hyperlinks>
    <hyperlink ref="L1" location="Innholdsfortegnelse!A1" display="Innholdsfortegnelse" xr:uid="{A0F5AE55-E98C-4ACC-A95C-E0556C71B1C6}"/>
  </hyperlinks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4F82-A2CA-4609-BF12-F1E1D2ACA806}">
  <dimension ref="A1:G7"/>
  <sheetViews>
    <sheetView showGridLines="0" workbookViewId="0">
      <selection activeCell="A7" sqref="A7:D7"/>
    </sheetView>
  </sheetViews>
  <sheetFormatPr baseColWidth="10" defaultRowHeight="12.75"/>
  <cols>
    <col min="1" max="1" width="50" style="322" customWidth="1"/>
    <col min="2" max="4" width="11" style="322"/>
    <col min="5" max="6" width="4.375" style="322" customWidth="1"/>
    <col min="7" max="7" width="17.125" style="322" bestFit="1" customWidth="1"/>
    <col min="8" max="16384" width="11" style="322"/>
  </cols>
  <sheetData>
    <row r="1" spans="1:7" ht="21">
      <c r="A1" s="436" t="s">
        <v>756</v>
      </c>
      <c r="G1" s="899" t="s">
        <v>826</v>
      </c>
    </row>
    <row r="2" spans="1:7">
      <c r="A2" s="14" t="s">
        <v>108</v>
      </c>
    </row>
    <row r="3" spans="1:7" ht="24.75" thickBot="1">
      <c r="A3" s="465" t="s">
        <v>756</v>
      </c>
      <c r="B3" s="833" t="s">
        <v>757</v>
      </c>
      <c r="C3" s="833" t="s">
        <v>758</v>
      </c>
      <c r="D3" s="834" t="s">
        <v>759</v>
      </c>
    </row>
    <row r="4" spans="1:7">
      <c r="A4" s="466" t="s">
        <v>760</v>
      </c>
      <c r="B4" s="902">
        <v>11</v>
      </c>
      <c r="C4" s="902">
        <v>22.923999999999999</v>
      </c>
      <c r="D4" s="902">
        <v>9.9819999999999993</v>
      </c>
      <c r="F4" s="521"/>
    </row>
    <row r="5" spans="1:7" ht="24">
      <c r="A5" s="467" t="s">
        <v>761</v>
      </c>
      <c r="B5" s="902">
        <v>53</v>
      </c>
      <c r="C5" s="902">
        <v>70.186999999999998</v>
      </c>
      <c r="D5" s="902">
        <v>16.288</v>
      </c>
      <c r="F5" s="521"/>
    </row>
    <row r="6" spans="1:7">
      <c r="A6" s="467" t="s">
        <v>762</v>
      </c>
      <c r="B6" s="902">
        <v>12</v>
      </c>
      <c r="C6" s="902">
        <v>14.074999999999999</v>
      </c>
      <c r="D6" s="902">
        <v>2.4540000000000002</v>
      </c>
      <c r="F6" s="521"/>
    </row>
    <row r="7" spans="1:7">
      <c r="A7" s="901" t="s">
        <v>5</v>
      </c>
      <c r="B7" s="903">
        <f>SUM(B4:B6)</f>
        <v>76</v>
      </c>
      <c r="C7" s="903">
        <f>SUM(C4:C6)</f>
        <v>107.18599999999999</v>
      </c>
      <c r="D7" s="903">
        <f>SUM(D4:D6)</f>
        <v>28.724</v>
      </c>
      <c r="F7" s="521"/>
    </row>
  </sheetData>
  <hyperlinks>
    <hyperlink ref="G1" location="Innholdsfortegnelse!A1" display="Innholdsfortegnelse" xr:uid="{3AEE7D20-3201-47FE-A2BE-65E9CD505D28}"/>
  </hyperlinks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0"/>
  <sheetViews>
    <sheetView zoomScaleNormal="100" workbookViewId="0">
      <selection activeCell="L1" sqref="L1"/>
    </sheetView>
  </sheetViews>
  <sheetFormatPr baseColWidth="10" defaultColWidth="11" defaultRowHeight="12"/>
  <cols>
    <col min="1" max="1" width="26" style="216" customWidth="1"/>
    <col min="2" max="5" width="11.25" style="216" customWidth="1"/>
    <col min="6" max="6" width="16.375" style="17" customWidth="1"/>
    <col min="7" max="7" width="17.125" style="17" bestFit="1" customWidth="1"/>
    <col min="8" max="16384" width="11" style="17"/>
  </cols>
  <sheetData>
    <row r="1" spans="1:7" ht="21">
      <c r="A1" s="459" t="s">
        <v>128</v>
      </c>
      <c r="B1" s="69"/>
      <c r="G1" s="899" t="s">
        <v>826</v>
      </c>
    </row>
    <row r="2" spans="1:7">
      <c r="A2" s="880" t="s">
        <v>108</v>
      </c>
      <c r="G2" s="216"/>
    </row>
    <row r="3" spans="1:7">
      <c r="A3" s="14"/>
      <c r="B3" s="609" t="s">
        <v>196</v>
      </c>
      <c r="C3" s="609" t="s">
        <v>1</v>
      </c>
      <c r="D3" s="89" t="s">
        <v>196</v>
      </c>
      <c r="E3" s="89" t="s">
        <v>1</v>
      </c>
      <c r="F3" s="14"/>
      <c r="G3" s="14"/>
    </row>
    <row r="4" spans="1:7" ht="12.75" thickBot="1">
      <c r="A4" s="302"/>
      <c r="B4" s="610" t="s">
        <v>837</v>
      </c>
      <c r="C4" s="610" t="s">
        <v>837</v>
      </c>
      <c r="D4" s="90" t="s">
        <v>814</v>
      </c>
      <c r="E4" s="90" t="s">
        <v>814</v>
      </c>
      <c r="F4" s="56"/>
    </row>
    <row r="5" spans="1:7" s="216" customFormat="1">
      <c r="A5" s="83" t="s">
        <v>170</v>
      </c>
      <c r="B5" s="230">
        <v>0.19500000000000001</v>
      </c>
      <c r="C5" s="195">
        <v>2239</v>
      </c>
      <c r="D5" s="230">
        <v>0.19500000000000001</v>
      </c>
      <c r="E5" s="195">
        <v>2229</v>
      </c>
      <c r="F5" s="56"/>
    </row>
    <row r="6" spans="1:7" s="182" customFormat="1">
      <c r="A6" s="83" t="s">
        <v>87</v>
      </c>
      <c r="B6" s="230">
        <v>0.15140000000000001</v>
      </c>
      <c r="C6" s="195">
        <v>344</v>
      </c>
      <c r="D6" s="230">
        <v>0.15140000000000001</v>
      </c>
      <c r="E6" s="195">
        <v>259</v>
      </c>
      <c r="F6" s="76"/>
      <c r="G6" s="91"/>
    </row>
    <row r="7" spans="1:7" s="216" customFormat="1">
      <c r="A7" s="83" t="s">
        <v>657</v>
      </c>
      <c r="B7" s="230">
        <v>0.19209999999999999</v>
      </c>
      <c r="C7" s="195">
        <v>149</v>
      </c>
      <c r="D7" s="230">
        <v>0.19769999999999999</v>
      </c>
      <c r="E7" s="195">
        <v>152</v>
      </c>
      <c r="F7" s="76"/>
      <c r="G7" s="91"/>
    </row>
    <row r="8" spans="1:7" s="216" customFormat="1">
      <c r="A8" s="83" t="s">
        <v>658</v>
      </c>
      <c r="B8" s="230"/>
      <c r="C8" s="18">
        <v>60</v>
      </c>
      <c r="D8" s="230"/>
      <c r="E8" s="195">
        <v>61</v>
      </c>
      <c r="F8" s="76"/>
      <c r="G8" s="91"/>
    </row>
    <row r="9" spans="1:7">
      <c r="A9" s="83" t="s">
        <v>7</v>
      </c>
      <c r="B9" s="83"/>
      <c r="C9" s="195">
        <v>22.5</v>
      </c>
      <c r="D9" s="83"/>
      <c r="E9" s="195">
        <v>62</v>
      </c>
      <c r="F9" s="76"/>
      <c r="G9" s="91"/>
    </row>
    <row r="10" spans="1:7">
      <c r="A10" s="593" t="s">
        <v>5</v>
      </c>
      <c r="B10" s="593"/>
      <c r="C10" s="592">
        <f>SUM(C5:C9)</f>
        <v>2814.5</v>
      </c>
      <c r="D10" s="592"/>
      <c r="E10" s="618">
        <v>2763</v>
      </c>
      <c r="F10" s="56"/>
      <c r="G10" s="91"/>
    </row>
    <row r="11" spans="1:7">
      <c r="A11" s="614"/>
      <c r="B11" s="614"/>
      <c r="C11" s="614"/>
      <c r="D11" s="614"/>
      <c r="E11" s="614"/>
    </row>
    <row r="12" spans="1:7">
      <c r="A12" s="614" t="s">
        <v>175</v>
      </c>
      <c r="B12" s="614"/>
      <c r="C12" s="614"/>
      <c r="D12" s="614"/>
      <c r="E12" s="614"/>
      <c r="F12" s="216"/>
    </row>
    <row r="13" spans="1:7">
      <c r="A13" s="614" t="s">
        <v>174</v>
      </c>
      <c r="B13" s="614"/>
      <c r="C13" s="614"/>
      <c r="D13" s="614"/>
      <c r="E13" s="614"/>
      <c r="F13" s="216"/>
    </row>
    <row r="14" spans="1:7">
      <c r="A14" s="614" t="s">
        <v>173</v>
      </c>
      <c r="B14" s="614"/>
      <c r="C14" s="614"/>
      <c r="D14" s="614"/>
      <c r="E14" s="614"/>
      <c r="F14" s="216"/>
    </row>
    <row r="15" spans="1:7">
      <c r="A15" s="614" t="s">
        <v>543</v>
      </c>
      <c r="B15" s="614"/>
      <c r="C15" s="614"/>
      <c r="D15" s="614"/>
      <c r="E15" s="614"/>
      <c r="F15" s="216"/>
    </row>
    <row r="16" spans="1:7">
      <c r="A16" s="216" t="s">
        <v>788</v>
      </c>
    </row>
    <row r="17" spans="1:1">
      <c r="A17" s="500" t="s">
        <v>779</v>
      </c>
    </row>
    <row r="50" spans="2:2">
      <c r="B50" s="476"/>
    </row>
  </sheetData>
  <hyperlinks>
    <hyperlink ref="G1" location="Innholdsfortegnelse!A1" display="Innholdsfortegnelse" xr:uid="{9A99FED5-800F-43C7-B862-507E3A4EA51E}"/>
  </hyperlinks>
  <pageMargins left="0.74803149606299213" right="0.74803149606299213" top="0.98425196850393704" bottom="0.98425196850393704" header="0.51181102362204722" footer="0.51181102362204722"/>
  <pageSetup paperSize="9" scale="66" fitToHeight="0" orientation="portrait" r:id="rId1"/>
  <headerFooter alignWithMargins="0">
    <oddHeader>&amp;R&amp;"Calibri"&amp;12&amp;KFF9100F O R T R O L I G&amp;1#</oddHeader>
    <oddFooter>&amp;R&amp;A&amp;L&amp;1#&amp;"Calibri"&amp;12&amp;KFF9100F O R T R O L I G</oddFoot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2">
    <pageSetUpPr fitToPage="1"/>
  </sheetPr>
  <dimension ref="A1:O150"/>
  <sheetViews>
    <sheetView showGridLines="0" zoomScaleNormal="100" workbookViewId="0">
      <selection activeCell="L1" sqref="L1"/>
    </sheetView>
  </sheetViews>
  <sheetFormatPr baseColWidth="10" defaultColWidth="11" defaultRowHeight="12"/>
  <cols>
    <col min="1" max="1" width="52.625" style="216" customWidth="1"/>
    <col min="2" max="2" width="11.875" style="216" customWidth="1"/>
    <col min="3" max="3" width="8.625" style="216" customWidth="1"/>
    <col min="4" max="5" width="11.75" style="17" customWidth="1"/>
    <col min="6" max="6" width="11" style="17"/>
    <col min="7" max="7" width="17.125" style="17" bestFit="1" customWidth="1"/>
    <col min="8" max="8" width="9.875" style="17" bestFit="1" customWidth="1"/>
    <col min="9" max="9" width="19.75" style="17" bestFit="1" customWidth="1"/>
    <col min="10" max="16384" width="11" style="17"/>
  </cols>
  <sheetData>
    <row r="1" spans="1:7" ht="21">
      <c r="A1" s="459" t="s">
        <v>197</v>
      </c>
      <c r="D1" s="216"/>
      <c r="E1" s="216"/>
      <c r="G1" s="899" t="s">
        <v>826</v>
      </c>
    </row>
    <row r="2" spans="1:7" s="216" customFormat="1">
      <c r="A2" s="880" t="s">
        <v>108</v>
      </c>
    </row>
    <row r="3" spans="1:7" s="216" customFormat="1" ht="21">
      <c r="A3" s="459"/>
    </row>
    <row r="4" spans="1:7" s="216" customFormat="1">
      <c r="A4" s="469" t="s">
        <v>198</v>
      </c>
    </row>
    <row r="5" spans="1:7" s="216" customFormat="1">
      <c r="A5" s="469"/>
    </row>
    <row r="6" spans="1:7" s="216" customFormat="1" ht="12.75">
      <c r="A6" s="27" t="s">
        <v>838</v>
      </c>
      <c r="B6" s="619"/>
      <c r="C6" s="619"/>
      <c r="D6" s="620"/>
      <c r="E6" s="619"/>
      <c r="F6" s="551"/>
      <c r="G6" s="551"/>
    </row>
    <row r="7" spans="1:7" s="216" customFormat="1" ht="12.75">
      <c r="A7" s="27" t="s">
        <v>819</v>
      </c>
      <c r="B7" s="619"/>
      <c r="C7" s="619"/>
      <c r="D7" s="620"/>
      <c r="E7" s="619"/>
      <c r="F7" s="551"/>
      <c r="G7" s="551"/>
    </row>
    <row r="8" spans="1:7" s="216" customFormat="1" ht="12.75">
      <c r="A8" s="27" t="s">
        <v>820</v>
      </c>
      <c r="B8" s="619"/>
      <c r="C8" s="619"/>
      <c r="D8" s="620"/>
      <c r="E8" s="619"/>
      <c r="F8" s="551"/>
      <c r="G8" s="551"/>
    </row>
    <row r="9" spans="1:7">
      <c r="A9" s="27" t="s">
        <v>839</v>
      </c>
      <c r="B9" s="621"/>
      <c r="C9" s="621"/>
      <c r="D9" s="622"/>
      <c r="E9" s="621"/>
      <c r="F9" s="552"/>
      <c r="G9" s="552"/>
    </row>
    <row r="10" spans="1:7" s="216" customFormat="1">
      <c r="A10" s="27" t="s">
        <v>840</v>
      </c>
      <c r="B10" s="621"/>
      <c r="C10" s="621"/>
      <c r="D10" s="622"/>
      <c r="E10" s="621"/>
      <c r="F10" s="552"/>
      <c r="G10" s="552"/>
    </row>
    <row r="11" spans="1:7" s="216" customFormat="1">
      <c r="A11" s="27" t="s">
        <v>841</v>
      </c>
      <c r="B11" s="621"/>
      <c r="C11" s="621"/>
      <c r="D11" s="622"/>
      <c r="E11" s="621"/>
      <c r="F11" s="552"/>
      <c r="G11" s="552"/>
    </row>
    <row r="12" spans="1:7">
      <c r="A12" s="614"/>
      <c r="B12" s="614"/>
      <c r="C12" s="614"/>
      <c r="D12" s="614"/>
      <c r="E12" s="614"/>
    </row>
    <row r="13" spans="1:7" ht="12.75" thickBot="1">
      <c r="A13" s="623" t="s">
        <v>890</v>
      </c>
      <c r="B13" s="557">
        <v>44561</v>
      </c>
      <c r="C13" s="16">
        <v>44196</v>
      </c>
      <c r="D13" s="614"/>
      <c r="E13" s="614"/>
    </row>
    <row r="14" spans="1:7">
      <c r="A14" s="624" t="s">
        <v>112</v>
      </c>
      <c r="B14" s="629">
        <v>6394</v>
      </c>
      <c r="C14" s="625">
        <v>6394</v>
      </c>
      <c r="D14" s="614"/>
      <c r="E14" s="614"/>
    </row>
    <row r="15" spans="1:7">
      <c r="A15" s="624" t="s">
        <v>8</v>
      </c>
      <c r="B15" s="629">
        <v>1587</v>
      </c>
      <c r="C15" s="625">
        <v>1587</v>
      </c>
      <c r="D15" s="614"/>
      <c r="E15" s="614"/>
    </row>
    <row r="16" spans="1:7">
      <c r="A16" s="624" t="s">
        <v>9</v>
      </c>
      <c r="B16" s="629">
        <v>1535</v>
      </c>
      <c r="C16" s="625">
        <v>1407</v>
      </c>
      <c r="D16" s="614"/>
      <c r="E16" s="614"/>
    </row>
    <row r="17" spans="1:5" s="216" customFormat="1">
      <c r="A17" s="624" t="s">
        <v>649</v>
      </c>
      <c r="B17" s="629">
        <v>1850</v>
      </c>
      <c r="C17" s="625">
        <v>1850</v>
      </c>
      <c r="D17" s="614"/>
      <c r="E17" s="614"/>
    </row>
    <row r="18" spans="1:5">
      <c r="A18" s="626" t="s">
        <v>10</v>
      </c>
      <c r="B18" s="629">
        <v>15813</v>
      </c>
      <c r="C18" s="625">
        <v>15150</v>
      </c>
      <c r="D18" s="614"/>
      <c r="E18" s="614"/>
    </row>
    <row r="19" spans="1:5" s="216" customFormat="1">
      <c r="A19" s="626" t="s">
        <v>801</v>
      </c>
      <c r="B19" s="629">
        <v>0</v>
      </c>
      <c r="C19" s="625">
        <v>5</v>
      </c>
      <c r="D19" s="614"/>
      <c r="E19" s="614"/>
    </row>
    <row r="20" spans="1:5">
      <c r="A20" s="7" t="s">
        <v>11</v>
      </c>
      <c r="B20" s="669">
        <f>SUM(B14:B19)</f>
        <v>27179</v>
      </c>
      <c r="C20" s="8">
        <v>26393</v>
      </c>
      <c r="D20" s="216"/>
      <c r="E20" s="216"/>
    </row>
    <row r="21" spans="1:5">
      <c r="A21" s="4"/>
      <c r="B21" s="629"/>
      <c r="C21" s="5"/>
      <c r="D21" s="216"/>
      <c r="E21" s="216"/>
    </row>
    <row r="22" spans="1:5">
      <c r="A22" s="9" t="s">
        <v>88</v>
      </c>
      <c r="B22" s="629"/>
      <c r="C22" s="5"/>
      <c r="D22" s="216"/>
      <c r="E22" s="216"/>
    </row>
    <row r="23" spans="1:5">
      <c r="A23" s="4" t="s">
        <v>12</v>
      </c>
      <c r="B23" s="629">
        <v>-681</v>
      </c>
      <c r="C23" s="5">
        <v>-364</v>
      </c>
      <c r="D23" s="216"/>
      <c r="E23" s="216"/>
    </row>
    <row r="24" spans="1:5" s="216" customFormat="1" ht="14.25">
      <c r="A24" s="4" t="s">
        <v>884</v>
      </c>
      <c r="B24" s="629">
        <v>-1535</v>
      </c>
      <c r="C24" s="5">
        <v>-1407</v>
      </c>
    </row>
    <row r="25" spans="1:5">
      <c r="A25" s="4" t="s">
        <v>882</v>
      </c>
      <c r="B25" s="629">
        <v>-305</v>
      </c>
      <c r="C25" s="5">
        <v>-146</v>
      </c>
      <c r="D25" s="216"/>
      <c r="E25" s="216"/>
    </row>
    <row r="26" spans="1:5" s="216" customFormat="1">
      <c r="A26" s="4" t="s">
        <v>883</v>
      </c>
      <c r="B26" s="629">
        <v>-1850</v>
      </c>
      <c r="C26" s="5">
        <v>-1850</v>
      </c>
    </row>
    <row r="27" spans="1:5" s="216" customFormat="1">
      <c r="A27" s="548" t="s">
        <v>171</v>
      </c>
      <c r="B27" s="629">
        <v>0</v>
      </c>
      <c r="C27" s="5">
        <v>0</v>
      </c>
    </row>
    <row r="28" spans="1:5" s="216" customFormat="1">
      <c r="A28" s="4" t="s">
        <v>688</v>
      </c>
      <c r="B28" s="629">
        <v>-325</v>
      </c>
      <c r="C28" s="5">
        <v>-246</v>
      </c>
    </row>
    <row r="29" spans="1:5">
      <c r="A29" s="4" t="s">
        <v>689</v>
      </c>
      <c r="B29" s="629">
        <v>-150</v>
      </c>
      <c r="C29" s="5">
        <v>-154</v>
      </c>
      <c r="D29" s="216"/>
      <c r="E29" s="216"/>
    </row>
    <row r="30" spans="1:5">
      <c r="A30" s="4" t="s">
        <v>689</v>
      </c>
      <c r="B30" s="629">
        <v>-71</v>
      </c>
      <c r="C30" s="5">
        <v>-50</v>
      </c>
      <c r="D30" s="216"/>
      <c r="E30" s="216"/>
    </row>
    <row r="31" spans="1:5">
      <c r="A31" s="477" t="s">
        <v>178</v>
      </c>
      <c r="B31" s="670">
        <f>SUM(B20:B30)</f>
        <v>22262</v>
      </c>
      <c r="C31" s="478">
        <v>22176</v>
      </c>
      <c r="D31" s="216"/>
      <c r="E31" s="216"/>
    </row>
    <row r="32" spans="1:5" s="216" customFormat="1">
      <c r="A32" s="4" t="s">
        <v>649</v>
      </c>
      <c r="B32" s="629">
        <v>1951</v>
      </c>
      <c r="C32" s="5">
        <v>1951</v>
      </c>
    </row>
    <row r="33" spans="1:5" s="216" customFormat="1">
      <c r="A33" s="4" t="s">
        <v>172</v>
      </c>
      <c r="B33" s="629">
        <v>-49</v>
      </c>
      <c r="C33" s="5"/>
    </row>
    <row r="34" spans="1:5">
      <c r="A34" s="7" t="s">
        <v>13</v>
      </c>
      <c r="B34" s="669">
        <f>B31+B32+B33</f>
        <v>24164</v>
      </c>
      <c r="C34" s="8">
        <v>24127</v>
      </c>
      <c r="D34" s="216"/>
      <c r="E34" s="216"/>
    </row>
    <row r="35" spans="1:5" s="216" customFormat="1">
      <c r="A35" s="4"/>
      <c r="B35" s="630"/>
      <c r="C35" s="5"/>
    </row>
    <row r="36" spans="1:5">
      <c r="A36" s="9" t="s">
        <v>14</v>
      </c>
      <c r="B36" s="630"/>
      <c r="C36" s="5"/>
      <c r="D36" s="216"/>
      <c r="E36" s="216"/>
    </row>
    <row r="37" spans="1:5">
      <c r="A37" s="4" t="s">
        <v>90</v>
      </c>
      <c r="B37" s="629">
        <v>2238</v>
      </c>
      <c r="C37" s="5">
        <v>2252</v>
      </c>
      <c r="D37" s="216"/>
      <c r="E37" s="216"/>
    </row>
    <row r="38" spans="1:5">
      <c r="A38" s="4" t="s">
        <v>172</v>
      </c>
      <c r="B38" s="629">
        <v>-195</v>
      </c>
      <c r="C38" s="5">
        <v>-43</v>
      </c>
      <c r="D38" s="216"/>
      <c r="E38" s="216"/>
    </row>
    <row r="39" spans="1:5">
      <c r="A39" s="7" t="s">
        <v>91</v>
      </c>
      <c r="B39" s="669">
        <f>SUM(B37:B38)</f>
        <v>2043</v>
      </c>
      <c r="C39" s="8">
        <v>2209</v>
      </c>
      <c r="D39" s="216"/>
      <c r="E39" s="216"/>
    </row>
    <row r="40" spans="1:5">
      <c r="A40" s="6"/>
      <c r="B40" s="629"/>
      <c r="C40" s="5"/>
      <c r="D40" s="216"/>
      <c r="E40" s="216"/>
    </row>
    <row r="41" spans="1:5">
      <c r="A41" s="7" t="s">
        <v>15</v>
      </c>
      <c r="B41" s="669">
        <f>+B39+B34</f>
        <v>26207</v>
      </c>
      <c r="C41" s="8">
        <v>26336</v>
      </c>
      <c r="D41" s="216"/>
      <c r="E41" s="216"/>
    </row>
    <row r="42" spans="1:5" ht="14.25">
      <c r="A42" s="10" t="s">
        <v>885</v>
      </c>
      <c r="B42" s="595"/>
      <c r="C42" s="11"/>
      <c r="D42" s="216"/>
      <c r="E42" s="216"/>
    </row>
    <row r="43" spans="1:5" s="216" customFormat="1">
      <c r="A43" s="12"/>
      <c r="B43" s="596"/>
      <c r="C43" s="14"/>
    </row>
    <row r="44" spans="1:5" ht="12.75" thickBot="1">
      <c r="A44" s="15" t="s">
        <v>176</v>
      </c>
      <c r="B44" s="557">
        <v>44561</v>
      </c>
      <c r="C44" s="16">
        <v>44196</v>
      </c>
      <c r="D44" s="216"/>
      <c r="E44" s="216"/>
    </row>
    <row r="45" spans="1:5">
      <c r="A45" s="216" t="s">
        <v>549</v>
      </c>
      <c r="B45" s="632">
        <f>84749+29823</f>
        <v>114572</v>
      </c>
      <c r="C45" s="18">
        <v>111074</v>
      </c>
      <c r="D45" s="216"/>
      <c r="E45" s="216"/>
    </row>
    <row r="46" spans="1:5">
      <c r="A46" s="216" t="s">
        <v>186</v>
      </c>
      <c r="B46" s="632">
        <v>259</v>
      </c>
      <c r="C46" s="18">
        <v>334</v>
      </c>
      <c r="D46" s="216"/>
      <c r="E46" s="216"/>
    </row>
    <row r="47" spans="1:5" s="216" customFormat="1">
      <c r="A47" s="14" t="s">
        <v>129</v>
      </c>
      <c r="B47" s="705">
        <v>10587</v>
      </c>
      <c r="C47" s="224">
        <v>9854</v>
      </c>
    </row>
    <row r="48" spans="1:5" s="216" customFormat="1" ht="14.25">
      <c r="A48" s="20" t="s">
        <v>886</v>
      </c>
      <c r="B48" s="671">
        <v>2563</v>
      </c>
      <c r="C48" s="883">
        <v>0</v>
      </c>
    </row>
    <row r="49" spans="1:15" s="216" customFormat="1">
      <c r="A49" s="21" t="s">
        <v>176</v>
      </c>
      <c r="B49" s="672">
        <f>B45+B46+B47+B48</f>
        <v>127981</v>
      </c>
      <c r="C49" s="180">
        <v>121262</v>
      </c>
    </row>
    <row r="50" spans="1:15" s="216" customFormat="1">
      <c r="A50" s="22"/>
      <c r="B50" s="631"/>
      <c r="C50" s="23"/>
    </row>
    <row r="51" spans="1:15" s="216" customFormat="1">
      <c r="A51" s="231" t="s">
        <v>191</v>
      </c>
      <c r="B51" s="632">
        <f>B49*4.5/100</f>
        <v>5759.1450000000004</v>
      </c>
      <c r="C51" s="18">
        <v>5456.79</v>
      </c>
    </row>
    <row r="52" spans="1:15" s="216" customFormat="1">
      <c r="A52" s="896" t="s">
        <v>192</v>
      </c>
      <c r="B52" s="632"/>
      <c r="C52" s="18"/>
    </row>
    <row r="53" spans="1:15" s="216" customFormat="1">
      <c r="A53" s="231" t="s">
        <v>193</v>
      </c>
      <c r="B53" s="632">
        <f>B49*2.5/100</f>
        <v>3199.5250000000001</v>
      </c>
      <c r="C53" s="18">
        <v>3031.55</v>
      </c>
    </row>
    <row r="54" spans="1:15" s="216" customFormat="1">
      <c r="A54" s="231" t="s">
        <v>802</v>
      </c>
      <c r="B54" s="632">
        <f>B49*4.5/100</f>
        <v>5759.1450000000004</v>
      </c>
      <c r="C54" s="18">
        <v>5456.79</v>
      </c>
    </row>
    <row r="55" spans="1:15" s="216" customFormat="1">
      <c r="A55" s="231" t="s">
        <v>792</v>
      </c>
      <c r="B55" s="632">
        <f>B49*1/100</f>
        <v>1279.81</v>
      </c>
      <c r="C55" s="18">
        <v>1212.6199999999999</v>
      </c>
    </row>
    <row r="56" spans="1:15">
      <c r="A56" s="231" t="s">
        <v>194</v>
      </c>
      <c r="B56" s="632">
        <f>SUM(B53:B55)</f>
        <v>10238.48</v>
      </c>
      <c r="C56" s="18">
        <v>9700.9599999999991</v>
      </c>
      <c r="D56" s="216"/>
      <c r="E56" s="216"/>
    </row>
    <row r="57" spans="1:15">
      <c r="A57" s="896" t="s">
        <v>195</v>
      </c>
      <c r="B57" s="632">
        <f>B31-B51-B56</f>
        <v>6264.375</v>
      </c>
      <c r="C57" s="18">
        <v>7018.25</v>
      </c>
      <c r="D57" s="216"/>
      <c r="E57" s="216"/>
    </row>
    <row r="58" spans="1:15">
      <c r="A58" s="22"/>
      <c r="B58" s="633"/>
      <c r="C58" s="23"/>
      <c r="D58" s="216"/>
      <c r="E58" s="216"/>
    </row>
    <row r="59" spans="1:15" s="25" customFormat="1" ht="14.25">
      <c r="A59" s="14" t="s">
        <v>887</v>
      </c>
      <c r="B59" s="673">
        <f>B31/B49</f>
        <v>0.17394769536103016</v>
      </c>
      <c r="C59" s="24">
        <v>0.18287674621893091</v>
      </c>
      <c r="J59" s="17"/>
      <c r="K59" s="17"/>
      <c r="L59" s="17"/>
      <c r="M59" s="17"/>
      <c r="N59" s="17"/>
      <c r="O59" s="17"/>
    </row>
    <row r="60" spans="1:15" s="25" customFormat="1" ht="14.25">
      <c r="A60" s="14" t="s">
        <v>888</v>
      </c>
      <c r="B60" s="673">
        <f>B34/B49</f>
        <v>0.18880927637696221</v>
      </c>
      <c r="C60" s="24">
        <v>0.19896587554221437</v>
      </c>
      <c r="J60" s="216"/>
      <c r="K60" s="216"/>
      <c r="L60" s="216"/>
      <c r="M60" s="216"/>
      <c r="N60" s="216"/>
      <c r="O60" s="216"/>
    </row>
    <row r="61" spans="1:15" s="25" customFormat="1" ht="14.25">
      <c r="A61" s="14" t="s">
        <v>889</v>
      </c>
      <c r="B61" s="673">
        <f>B41/B49</f>
        <v>0.20477258343035296</v>
      </c>
      <c r="C61" s="24">
        <v>0.21718262934802329</v>
      </c>
      <c r="J61" s="216"/>
      <c r="K61" s="216"/>
      <c r="L61" s="216"/>
      <c r="M61" s="216"/>
      <c r="N61" s="216"/>
      <c r="O61" s="216"/>
    </row>
    <row r="62" spans="1:15" s="25" customFormat="1">
      <c r="A62" s="14" t="s">
        <v>563</v>
      </c>
      <c r="B62" s="673">
        <v>7.1400000000000005E-2</v>
      </c>
      <c r="C62" s="352">
        <v>7.7899999999999997E-2</v>
      </c>
      <c r="J62" s="17"/>
      <c r="K62" s="17"/>
      <c r="L62" s="17"/>
      <c r="M62" s="17"/>
      <c r="N62" s="17"/>
      <c r="O62" s="17"/>
    </row>
    <row r="63" spans="1:15">
      <c r="A63" s="301"/>
      <c r="B63" s="627"/>
      <c r="C63" s="301"/>
      <c r="D63" s="26"/>
      <c r="E63" s="26"/>
    </row>
    <row r="64" spans="1:15">
      <c r="A64" s="25"/>
      <c r="B64" s="25"/>
      <c r="C64" s="25"/>
      <c r="D64" s="28"/>
      <c r="E64" s="28"/>
      <c r="F64" s="14"/>
      <c r="G64" s="14"/>
    </row>
    <row r="65" spans="1:7">
      <c r="A65" s="25"/>
      <c r="B65" s="25"/>
      <c r="C65" s="25"/>
      <c r="D65" s="29"/>
      <c r="E65" s="29"/>
      <c r="F65" s="14"/>
      <c r="G65" s="14"/>
    </row>
    <row r="66" spans="1:7" ht="12.75">
      <c r="A66" s="884" t="s">
        <v>878</v>
      </c>
      <c r="B66" s="885"/>
      <c r="C66" s="885"/>
      <c r="D66" s="886"/>
      <c r="E66" s="885"/>
      <c r="F66" s="14"/>
      <c r="G66" s="14"/>
    </row>
    <row r="67" spans="1:7" ht="12.75">
      <c r="A67" s="884" t="s">
        <v>879</v>
      </c>
      <c r="B67" s="887"/>
      <c r="C67" s="888"/>
      <c r="D67" s="889"/>
      <c r="E67" s="890"/>
      <c r="F67" s="14"/>
      <c r="G67" s="14"/>
    </row>
    <row r="68" spans="1:7" ht="12.75">
      <c r="A68" s="891" t="s">
        <v>880</v>
      </c>
      <c r="B68" s="892"/>
      <c r="C68" s="888"/>
      <c r="D68" s="893"/>
      <c r="E68" s="894"/>
      <c r="F68" s="14"/>
      <c r="G68" s="14"/>
    </row>
    <row r="69" spans="1:7" ht="12.75">
      <c r="A69" s="884" t="s">
        <v>881</v>
      </c>
      <c r="B69" s="885"/>
      <c r="C69" s="885"/>
      <c r="D69" s="886"/>
      <c r="E69" s="895"/>
      <c r="F69" s="14"/>
      <c r="G69" s="14"/>
    </row>
    <row r="70" spans="1:7">
      <c r="A70" s="31"/>
      <c r="B70" s="32"/>
      <c r="C70" s="29"/>
      <c r="D70" s="36"/>
      <c r="E70" s="36"/>
      <c r="F70" s="14"/>
      <c r="G70" s="14"/>
    </row>
    <row r="71" spans="1:7">
      <c r="A71" s="33"/>
      <c r="B71" s="32"/>
      <c r="C71" s="29"/>
      <c r="D71" s="36"/>
      <c r="E71" s="36"/>
      <c r="F71" s="14"/>
      <c r="G71" s="14"/>
    </row>
    <row r="72" spans="1:7">
      <c r="A72" s="34"/>
      <c r="B72" s="35"/>
      <c r="C72" s="36"/>
      <c r="D72" s="36"/>
      <c r="E72" s="36"/>
      <c r="F72" s="14"/>
      <c r="G72" s="14"/>
    </row>
    <row r="73" spans="1:7">
      <c r="A73" s="37"/>
      <c r="B73" s="35"/>
      <c r="C73" s="36"/>
      <c r="D73" s="36"/>
      <c r="E73" s="36"/>
      <c r="F73" s="14"/>
      <c r="G73" s="14"/>
    </row>
    <row r="74" spans="1:7">
      <c r="A74" s="37"/>
      <c r="B74" s="35"/>
      <c r="C74" s="36"/>
      <c r="D74" s="41"/>
      <c r="E74" s="41"/>
      <c r="F74" s="14"/>
      <c r="G74" s="14"/>
    </row>
    <row r="75" spans="1:7">
      <c r="A75" s="37"/>
      <c r="B75" s="35"/>
      <c r="C75" s="36"/>
      <c r="D75" s="41"/>
      <c r="E75" s="41"/>
      <c r="F75" s="14"/>
      <c r="G75" s="14"/>
    </row>
    <row r="76" spans="1:7">
      <c r="A76" s="38"/>
      <c r="B76" s="35"/>
      <c r="C76" s="36"/>
      <c r="D76" s="41"/>
      <c r="E76" s="41"/>
      <c r="F76" s="14"/>
      <c r="G76" s="14"/>
    </row>
    <row r="77" spans="1:7">
      <c r="A77" s="39"/>
      <c r="B77" s="40"/>
      <c r="C77" s="41"/>
      <c r="D77" s="41"/>
      <c r="E77" s="41"/>
      <c r="F77" s="14"/>
      <c r="G77" s="14"/>
    </row>
    <row r="78" spans="1:7">
      <c r="A78" s="42"/>
      <c r="B78" s="35"/>
      <c r="C78" s="41"/>
      <c r="D78" s="41"/>
      <c r="E78" s="41"/>
      <c r="F78" s="14"/>
      <c r="G78" s="14"/>
    </row>
    <row r="79" spans="1:7">
      <c r="A79" s="43"/>
      <c r="B79" s="30"/>
      <c r="C79" s="41"/>
      <c r="D79" s="41"/>
      <c r="E79" s="41"/>
      <c r="F79" s="14"/>
      <c r="G79" s="14"/>
    </row>
    <row r="80" spans="1:7">
      <c r="A80" s="37"/>
      <c r="B80" s="35"/>
      <c r="C80" s="41"/>
      <c r="D80" s="44"/>
      <c r="E80" s="44"/>
      <c r="F80" s="14"/>
      <c r="G80" s="14"/>
    </row>
    <row r="81" spans="1:10">
      <c r="A81" s="37"/>
      <c r="B81" s="35"/>
      <c r="C81" s="41"/>
      <c r="D81" s="41"/>
      <c r="E81" s="41"/>
      <c r="F81" s="14"/>
      <c r="G81" s="14"/>
    </row>
    <row r="82" spans="1:10">
      <c r="A82" s="37"/>
      <c r="B82" s="35"/>
      <c r="C82" s="41"/>
      <c r="D82" s="10"/>
      <c r="E82" s="10"/>
      <c r="F82" s="14"/>
      <c r="G82" s="14"/>
    </row>
    <row r="83" spans="1:10">
      <c r="A83" s="39"/>
      <c r="B83" s="40"/>
      <c r="C83" s="44"/>
      <c r="D83" s="47"/>
      <c r="E83" s="47"/>
      <c r="F83" s="14"/>
      <c r="G83" s="14"/>
    </row>
    <row r="84" spans="1:10">
      <c r="A84" s="45"/>
      <c r="B84" s="10"/>
      <c r="C84" s="41"/>
      <c r="D84" s="47"/>
      <c r="E84" s="47"/>
      <c r="F84" s="14"/>
      <c r="G84" s="14"/>
    </row>
    <row r="85" spans="1:10">
      <c r="A85" s="43"/>
      <c r="B85" s="46"/>
      <c r="C85" s="10"/>
      <c r="D85" s="47"/>
      <c r="E85" s="47"/>
      <c r="F85" s="14"/>
      <c r="G85" s="14"/>
    </row>
    <row r="86" spans="1:10">
      <c r="A86" s="37"/>
      <c r="B86" s="47"/>
      <c r="C86" s="47"/>
      <c r="D86" s="47"/>
      <c r="E86" s="47"/>
      <c r="F86" s="14"/>
      <c r="G86" s="14"/>
    </row>
    <row r="87" spans="1:10">
      <c r="A87" s="37"/>
      <c r="B87" s="35"/>
      <c r="C87" s="47"/>
      <c r="D87" s="47"/>
      <c r="E87" s="47"/>
      <c r="F87" s="14"/>
      <c r="G87" s="14"/>
    </row>
    <row r="88" spans="1:10">
      <c r="A88" s="37"/>
      <c r="B88" s="35"/>
      <c r="C88" s="47"/>
      <c r="D88" s="35"/>
      <c r="E88" s="35"/>
      <c r="F88" s="14"/>
      <c r="G88" s="14"/>
    </row>
    <row r="89" spans="1:10">
      <c r="A89" s="37"/>
      <c r="B89" s="35"/>
      <c r="C89" s="47"/>
      <c r="D89" s="35"/>
      <c r="E89" s="35"/>
      <c r="F89" s="14"/>
      <c r="G89" s="14"/>
    </row>
    <row r="90" spans="1:10">
      <c r="A90" s="39"/>
      <c r="B90" s="48"/>
      <c r="C90" s="47"/>
      <c r="D90" s="44"/>
      <c r="E90" s="44"/>
      <c r="F90" s="14"/>
      <c r="G90" s="14"/>
    </row>
    <row r="91" spans="1:10">
      <c r="A91" s="42"/>
      <c r="B91" s="35"/>
      <c r="C91" s="35"/>
      <c r="D91" s="14"/>
      <c r="E91" s="14"/>
      <c r="F91" s="14"/>
      <c r="G91" s="14"/>
    </row>
    <row r="92" spans="1:10">
      <c r="A92" s="42"/>
      <c r="B92" s="35"/>
      <c r="C92" s="35"/>
      <c r="D92" s="14"/>
      <c r="E92" s="14"/>
      <c r="F92" s="14"/>
      <c r="G92" s="14"/>
    </row>
    <row r="93" spans="1:10">
      <c r="A93" s="39"/>
      <c r="B93" s="40"/>
      <c r="C93" s="44"/>
      <c r="D93" s="49"/>
      <c r="E93" s="49"/>
      <c r="F93" s="30"/>
      <c r="G93" s="30"/>
      <c r="H93" s="50"/>
      <c r="I93" s="50"/>
      <c r="J93" s="50"/>
    </row>
    <row r="94" spans="1:10">
      <c r="A94" s="14"/>
      <c r="B94" s="14"/>
      <c r="C94" s="14"/>
      <c r="D94" s="49"/>
      <c r="E94" s="49"/>
      <c r="F94" s="30"/>
      <c r="G94" s="30"/>
      <c r="H94" s="50"/>
      <c r="I94" s="50"/>
      <c r="J94" s="50"/>
    </row>
    <row r="95" spans="1:10">
      <c r="A95" s="14"/>
      <c r="B95" s="14"/>
      <c r="C95" s="14"/>
      <c r="D95" s="49"/>
      <c r="E95" s="49"/>
      <c r="F95" s="30"/>
      <c r="G95" s="30"/>
      <c r="H95" s="50"/>
      <c r="I95" s="50"/>
      <c r="J95" s="50"/>
    </row>
    <row r="96" spans="1:10">
      <c r="A96" s="49"/>
      <c r="B96" s="49"/>
      <c r="C96" s="49"/>
      <c r="D96" s="49"/>
      <c r="E96" s="49"/>
      <c r="F96" s="30"/>
      <c r="G96" s="30"/>
      <c r="H96" s="50"/>
      <c r="I96" s="50"/>
      <c r="J96" s="50"/>
    </row>
    <row r="97" spans="1:7">
      <c r="A97" s="49"/>
      <c r="B97" s="49"/>
      <c r="C97" s="49"/>
      <c r="D97" s="14"/>
      <c r="E97" s="14"/>
      <c r="F97" s="14"/>
      <c r="G97" s="14"/>
    </row>
    <row r="98" spans="1:7">
      <c r="A98" s="49"/>
      <c r="B98" s="49"/>
      <c r="C98" s="49"/>
      <c r="D98" s="14"/>
      <c r="E98" s="14"/>
      <c r="F98" s="14"/>
      <c r="G98" s="14"/>
    </row>
    <row r="99" spans="1:7">
      <c r="A99" s="49"/>
      <c r="B99" s="49"/>
      <c r="C99" s="49"/>
      <c r="D99" s="14"/>
      <c r="E99" s="14"/>
      <c r="F99" s="14"/>
      <c r="G99" s="14"/>
    </row>
    <row r="100" spans="1:7">
      <c r="A100" s="14"/>
      <c r="B100" s="14"/>
      <c r="C100" s="14"/>
      <c r="D100" s="14"/>
      <c r="E100" s="14"/>
      <c r="F100" s="14"/>
      <c r="G100" s="14"/>
    </row>
    <row r="101" spans="1:7">
      <c r="A101" s="14"/>
      <c r="B101" s="14"/>
      <c r="C101" s="14"/>
      <c r="D101" s="14"/>
      <c r="E101" s="14"/>
      <c r="F101" s="14"/>
      <c r="G101" s="14"/>
    </row>
    <row r="102" spans="1:7">
      <c r="A102" s="14"/>
      <c r="B102" s="14"/>
      <c r="C102" s="14"/>
      <c r="D102" s="14"/>
      <c r="E102" s="14"/>
      <c r="F102" s="14"/>
      <c r="G102" s="14"/>
    </row>
    <row r="103" spans="1:7">
      <c r="A103" s="14"/>
      <c r="B103" s="14"/>
      <c r="C103" s="14"/>
      <c r="D103" s="14"/>
      <c r="E103" s="14"/>
      <c r="F103" s="14"/>
      <c r="G103" s="14"/>
    </row>
    <row r="104" spans="1:7">
      <c r="A104" s="14"/>
      <c r="B104" s="14"/>
      <c r="C104" s="14"/>
      <c r="D104" s="14"/>
      <c r="E104" s="14"/>
      <c r="F104" s="14"/>
      <c r="G104" s="14"/>
    </row>
    <row r="105" spans="1:7">
      <c r="A105" s="14"/>
      <c r="B105" s="14"/>
      <c r="C105" s="14"/>
      <c r="D105" s="14"/>
      <c r="E105" s="14"/>
      <c r="F105" s="14"/>
      <c r="G105" s="14"/>
    </row>
    <row r="106" spans="1:7">
      <c r="A106" s="14"/>
      <c r="B106" s="14"/>
      <c r="C106" s="14"/>
      <c r="D106" s="14"/>
      <c r="E106" s="14"/>
      <c r="F106" s="14"/>
      <c r="G106" s="14"/>
    </row>
    <row r="107" spans="1:7">
      <c r="A107" s="14"/>
      <c r="B107" s="14"/>
      <c r="C107" s="14"/>
      <c r="D107" s="14"/>
      <c r="E107" s="14"/>
      <c r="F107" s="14"/>
      <c r="G107" s="14"/>
    </row>
    <row r="108" spans="1:7">
      <c r="A108" s="14"/>
      <c r="B108" s="14"/>
      <c r="C108" s="14"/>
      <c r="D108" s="14"/>
      <c r="E108" s="14"/>
      <c r="F108" s="14"/>
      <c r="G108" s="14"/>
    </row>
    <row r="109" spans="1:7">
      <c r="A109" s="14"/>
      <c r="B109" s="14"/>
      <c r="C109" s="14"/>
      <c r="D109" s="14"/>
      <c r="E109" s="14"/>
      <c r="F109" s="14"/>
      <c r="G109" s="14"/>
    </row>
    <row r="110" spans="1:7">
      <c r="A110" s="14"/>
      <c r="B110" s="14"/>
      <c r="C110" s="14"/>
      <c r="D110" s="14"/>
      <c r="E110" s="14"/>
      <c r="F110" s="14"/>
      <c r="G110" s="14"/>
    </row>
    <row r="111" spans="1:7">
      <c r="A111" s="14"/>
      <c r="B111" s="14"/>
      <c r="C111" s="14"/>
      <c r="D111" s="14"/>
      <c r="E111" s="14"/>
      <c r="F111" s="14"/>
      <c r="G111" s="14"/>
    </row>
    <row r="112" spans="1:7">
      <c r="A112" s="14"/>
      <c r="B112" s="14"/>
      <c r="C112" s="14"/>
      <c r="D112" s="14"/>
      <c r="E112" s="14"/>
      <c r="F112" s="14"/>
      <c r="G112" s="14"/>
    </row>
    <row r="113" spans="1:7">
      <c r="A113" s="14"/>
      <c r="B113" s="14"/>
      <c r="C113" s="14"/>
      <c r="D113" s="14"/>
      <c r="E113" s="14"/>
      <c r="F113" s="14"/>
      <c r="G113" s="14"/>
    </row>
    <row r="114" spans="1:7">
      <c r="A114" s="14"/>
      <c r="B114" s="14"/>
      <c r="C114" s="14"/>
      <c r="D114" s="14"/>
      <c r="E114" s="14"/>
      <c r="F114" s="14"/>
      <c r="G114" s="14"/>
    </row>
    <row r="115" spans="1:7">
      <c r="A115" s="14"/>
      <c r="B115" s="14"/>
      <c r="C115" s="14"/>
      <c r="D115" s="14"/>
      <c r="E115" s="14"/>
      <c r="F115" s="14"/>
      <c r="G115" s="14"/>
    </row>
    <row r="116" spans="1:7">
      <c r="A116" s="14"/>
      <c r="B116" s="14"/>
      <c r="C116" s="14"/>
      <c r="D116" s="14"/>
      <c r="E116" s="14"/>
      <c r="F116" s="14"/>
      <c r="G116" s="14"/>
    </row>
    <row r="117" spans="1:7">
      <c r="A117" s="14"/>
      <c r="B117" s="14"/>
      <c r="C117" s="14"/>
      <c r="D117" s="14"/>
      <c r="E117" s="14"/>
      <c r="F117" s="14"/>
      <c r="G117" s="14"/>
    </row>
    <row r="118" spans="1:7">
      <c r="A118" s="14"/>
      <c r="B118" s="14"/>
      <c r="C118" s="14"/>
      <c r="D118" s="14"/>
      <c r="E118" s="14"/>
      <c r="F118" s="14"/>
      <c r="G118" s="14"/>
    </row>
    <row r="119" spans="1:7">
      <c r="A119" s="14"/>
      <c r="B119" s="14"/>
      <c r="C119" s="14"/>
      <c r="D119" s="14"/>
      <c r="E119" s="14"/>
      <c r="F119" s="14"/>
      <c r="G119" s="14"/>
    </row>
    <row r="120" spans="1:7">
      <c r="A120" s="14"/>
      <c r="B120" s="14"/>
      <c r="C120" s="14"/>
      <c r="D120" s="14"/>
      <c r="E120" s="14"/>
      <c r="F120" s="14"/>
      <c r="G120" s="14"/>
    </row>
    <row r="121" spans="1:7">
      <c r="A121" s="14"/>
      <c r="B121" s="14"/>
      <c r="C121" s="14"/>
      <c r="D121" s="14"/>
      <c r="E121" s="14"/>
      <c r="F121" s="14"/>
      <c r="G121" s="14"/>
    </row>
    <row r="122" spans="1:7">
      <c r="A122" s="14"/>
      <c r="B122" s="14"/>
      <c r="C122" s="14"/>
      <c r="D122" s="14"/>
      <c r="E122" s="14"/>
      <c r="F122" s="14"/>
      <c r="G122" s="14"/>
    </row>
    <row r="123" spans="1:7">
      <c r="A123" s="14"/>
      <c r="B123" s="14"/>
      <c r="C123" s="14"/>
      <c r="D123" s="14"/>
      <c r="E123" s="14"/>
      <c r="F123" s="14"/>
      <c r="G123" s="14"/>
    </row>
    <row r="124" spans="1:7">
      <c r="A124" s="14"/>
      <c r="B124" s="14"/>
      <c r="C124" s="14"/>
      <c r="D124" s="14"/>
      <c r="E124" s="14"/>
      <c r="F124" s="14"/>
      <c r="G124" s="14"/>
    </row>
    <row r="125" spans="1:7">
      <c r="A125" s="14"/>
      <c r="B125" s="14"/>
      <c r="C125" s="14"/>
      <c r="D125" s="14"/>
      <c r="E125" s="14"/>
      <c r="F125" s="14"/>
      <c r="G125" s="14"/>
    </row>
    <row r="126" spans="1:7">
      <c r="A126" s="14"/>
      <c r="B126" s="14"/>
      <c r="C126" s="14"/>
      <c r="D126" s="14"/>
      <c r="E126" s="14"/>
      <c r="F126" s="14"/>
      <c r="G126" s="14"/>
    </row>
    <row r="127" spans="1:7">
      <c r="A127" s="14"/>
      <c r="B127" s="14"/>
      <c r="C127" s="14"/>
      <c r="D127" s="14"/>
      <c r="E127" s="14"/>
      <c r="F127" s="14"/>
      <c r="G127" s="14"/>
    </row>
    <row r="128" spans="1:7">
      <c r="A128" s="14"/>
      <c r="B128" s="14"/>
      <c r="C128" s="14"/>
      <c r="D128" s="14"/>
      <c r="E128" s="14"/>
      <c r="F128" s="14"/>
      <c r="G128" s="14"/>
    </row>
    <row r="129" spans="1:7">
      <c r="A129" s="14"/>
      <c r="B129" s="14"/>
      <c r="C129" s="14"/>
      <c r="D129" s="14"/>
      <c r="E129" s="14"/>
      <c r="F129" s="14"/>
      <c r="G129" s="14"/>
    </row>
    <row r="130" spans="1:7">
      <c r="A130" s="14"/>
      <c r="B130" s="14"/>
      <c r="C130" s="14"/>
      <c r="D130" s="14"/>
      <c r="E130" s="14"/>
      <c r="F130" s="14"/>
      <c r="G130" s="14"/>
    </row>
    <row r="131" spans="1:7">
      <c r="A131" s="14"/>
      <c r="B131" s="14"/>
      <c r="C131" s="14"/>
      <c r="D131" s="14"/>
      <c r="E131" s="14"/>
      <c r="F131" s="14"/>
      <c r="G131" s="14"/>
    </row>
    <row r="132" spans="1:7">
      <c r="A132" s="14"/>
      <c r="B132" s="14"/>
      <c r="C132" s="14"/>
      <c r="D132" s="14"/>
      <c r="E132" s="14"/>
      <c r="F132" s="14"/>
      <c r="G132" s="14"/>
    </row>
    <row r="133" spans="1:7">
      <c r="A133" s="14"/>
      <c r="B133" s="14"/>
      <c r="C133" s="14"/>
      <c r="D133" s="14"/>
      <c r="E133" s="14"/>
      <c r="F133" s="14"/>
      <c r="G133" s="14"/>
    </row>
    <row r="134" spans="1:7">
      <c r="A134" s="14"/>
      <c r="B134" s="14"/>
      <c r="C134" s="14"/>
      <c r="D134" s="14"/>
      <c r="E134" s="14"/>
      <c r="F134" s="14"/>
      <c r="G134" s="14"/>
    </row>
    <row r="135" spans="1:7">
      <c r="A135" s="14"/>
      <c r="B135" s="14"/>
      <c r="C135" s="14"/>
      <c r="D135" s="14"/>
      <c r="E135" s="14"/>
      <c r="F135" s="14"/>
      <c r="G135" s="14"/>
    </row>
    <row r="136" spans="1:7">
      <c r="A136" s="14"/>
      <c r="B136" s="14"/>
      <c r="C136" s="14"/>
      <c r="D136" s="14"/>
      <c r="E136" s="14"/>
      <c r="F136" s="14"/>
      <c r="G136" s="14"/>
    </row>
    <row r="137" spans="1:7">
      <c r="A137" s="14"/>
      <c r="B137" s="14"/>
      <c r="C137" s="14"/>
      <c r="D137" s="14"/>
      <c r="E137" s="14"/>
      <c r="F137" s="14"/>
      <c r="G137" s="14"/>
    </row>
    <row r="138" spans="1:7">
      <c r="A138" s="14"/>
      <c r="B138" s="14"/>
      <c r="C138" s="14"/>
      <c r="D138" s="14"/>
      <c r="E138" s="14"/>
      <c r="F138" s="14"/>
      <c r="G138" s="14"/>
    </row>
    <row r="139" spans="1:7">
      <c r="A139" s="14"/>
      <c r="B139" s="14"/>
      <c r="C139" s="14"/>
      <c r="D139" s="14"/>
      <c r="E139" s="14"/>
      <c r="F139" s="14"/>
      <c r="G139" s="14"/>
    </row>
    <row r="140" spans="1:7">
      <c r="A140" s="14"/>
      <c r="B140" s="14"/>
      <c r="C140" s="14"/>
      <c r="D140" s="14"/>
      <c r="E140" s="14"/>
      <c r="F140" s="14"/>
      <c r="G140" s="14"/>
    </row>
    <row r="141" spans="1:7">
      <c r="A141" s="14"/>
      <c r="B141" s="14"/>
      <c r="C141" s="14"/>
      <c r="D141" s="14"/>
      <c r="E141" s="14"/>
      <c r="F141" s="14"/>
      <c r="G141" s="14"/>
    </row>
    <row r="142" spans="1:7">
      <c r="A142" s="14"/>
      <c r="B142" s="14"/>
      <c r="C142" s="14"/>
      <c r="D142" s="14"/>
      <c r="E142" s="14"/>
      <c r="F142" s="14"/>
      <c r="G142" s="14"/>
    </row>
    <row r="143" spans="1:7">
      <c r="A143" s="14"/>
      <c r="B143" s="14"/>
      <c r="C143" s="14"/>
      <c r="D143" s="14"/>
      <c r="E143" s="14"/>
      <c r="F143" s="14"/>
      <c r="G143" s="14"/>
    </row>
    <row r="144" spans="1:7">
      <c r="A144" s="14"/>
      <c r="B144" s="14"/>
      <c r="C144" s="14"/>
      <c r="D144" s="14"/>
      <c r="E144" s="14"/>
      <c r="F144" s="14"/>
      <c r="G144" s="14"/>
    </row>
    <row r="145" spans="1:7">
      <c r="A145" s="14"/>
      <c r="B145" s="14"/>
      <c r="C145" s="14"/>
      <c r="D145" s="14"/>
      <c r="E145" s="14"/>
      <c r="F145" s="14"/>
      <c r="G145" s="14"/>
    </row>
    <row r="146" spans="1:7">
      <c r="A146" s="14"/>
      <c r="B146" s="14"/>
      <c r="C146" s="14"/>
      <c r="D146" s="14"/>
      <c r="E146" s="14"/>
      <c r="F146" s="14"/>
      <c r="G146" s="14"/>
    </row>
    <row r="147" spans="1:7">
      <c r="A147" s="14"/>
      <c r="B147" s="14"/>
      <c r="C147" s="14"/>
      <c r="D147" s="14"/>
      <c r="E147" s="14"/>
      <c r="F147" s="14"/>
      <c r="G147" s="14"/>
    </row>
    <row r="148" spans="1:7">
      <c r="A148" s="14"/>
      <c r="B148" s="14"/>
      <c r="C148" s="14"/>
    </row>
    <row r="149" spans="1:7">
      <c r="A149" s="14"/>
      <c r="B149" s="14"/>
      <c r="C149" s="14"/>
    </row>
    <row r="150" spans="1:7">
      <c r="A150" s="14"/>
      <c r="B150" s="14"/>
      <c r="C150" s="14"/>
    </row>
  </sheetData>
  <phoneticPr fontId="7" type="noConversion"/>
  <hyperlinks>
    <hyperlink ref="G1" location="Innholdsfortegnelse!A1" display="Innholdsfortegnelse" xr:uid="{F39DD880-CC2C-4DD3-8DCF-14D9C184F366}"/>
  </hyperlinks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>
    <oddHeader>&amp;R&amp;"Calibri"&amp;12&amp;KFF9100F O R T R O L I G&amp;1#</oddHeader>
    <oddFooter>&amp;R&amp;A&amp;L&amp;1#&amp;"Calibri"&amp;12&amp;KFF9100F O R T R O L I G</oddFooter>
  </headerFooter>
  <ignoredErrors>
    <ignoredError sqref="B2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1">
    <pageSetUpPr fitToPage="1"/>
  </sheetPr>
  <dimension ref="A1:N51"/>
  <sheetViews>
    <sheetView zoomScaleNormal="100" workbookViewId="0">
      <selection activeCell="A2" sqref="A2"/>
    </sheetView>
  </sheetViews>
  <sheetFormatPr baseColWidth="10" defaultColWidth="11" defaultRowHeight="12"/>
  <cols>
    <col min="1" max="1" width="36.25" style="216" customWidth="1"/>
    <col min="2" max="2" width="29.625" style="216" customWidth="1"/>
    <col min="3" max="3" width="8.375" style="216" customWidth="1"/>
    <col min="4" max="4" width="8.875" style="216" customWidth="1"/>
    <col min="5" max="6" width="10.625" style="216" customWidth="1"/>
    <col min="7" max="7" width="17.125" style="17" bestFit="1" customWidth="1"/>
    <col min="8" max="8" width="11" style="17"/>
    <col min="9" max="9" width="31.25" style="17" customWidth="1"/>
    <col min="10" max="16384" width="11" style="17"/>
  </cols>
  <sheetData>
    <row r="1" spans="1:14" ht="21">
      <c r="A1" s="459" t="s">
        <v>184</v>
      </c>
      <c r="B1" s="469"/>
      <c r="C1" s="183"/>
      <c r="D1" s="183"/>
      <c r="E1" s="183"/>
      <c r="F1" s="183"/>
      <c r="G1" s="899" t="s">
        <v>826</v>
      </c>
      <c r="H1" s="51"/>
      <c r="I1" s="216"/>
      <c r="J1" s="51"/>
      <c r="K1" s="216"/>
    </row>
    <row r="2" spans="1:14">
      <c r="A2" s="469" t="s">
        <v>108</v>
      </c>
      <c r="B2" s="469"/>
      <c r="C2" s="183"/>
      <c r="D2" s="183"/>
      <c r="E2" s="183"/>
      <c r="F2" s="183"/>
      <c r="G2" s="54"/>
      <c r="H2" s="51"/>
      <c r="I2" s="216"/>
      <c r="J2" s="51"/>
      <c r="K2" s="216"/>
    </row>
    <row r="3" spans="1:14">
      <c r="A3" s="470"/>
      <c r="B3" s="470"/>
      <c r="C3" s="470"/>
      <c r="D3" s="470"/>
      <c r="E3" s="184"/>
      <c r="F3" s="469"/>
      <c r="G3" s="54"/>
      <c r="H3" s="216"/>
      <c r="I3" s="216"/>
      <c r="J3" s="472"/>
      <c r="K3" s="216"/>
    </row>
    <row r="4" spans="1:14">
      <c r="A4" s="468"/>
      <c r="B4" s="468"/>
      <c r="C4" s="553"/>
      <c r="D4" s="553"/>
      <c r="E4" s="553"/>
      <c r="F4" s="355"/>
      <c r="G4" s="54"/>
      <c r="H4" s="216"/>
      <c r="I4" s="82"/>
      <c r="J4" s="82"/>
      <c r="K4" s="82"/>
      <c r="L4" s="82"/>
      <c r="M4" s="82"/>
      <c r="N4" s="82"/>
    </row>
    <row r="5" spans="1:14" ht="24">
      <c r="A5" s="471"/>
      <c r="B5" s="185"/>
      <c r="C5" s="257" t="s">
        <v>38</v>
      </c>
      <c r="D5" s="257" t="s">
        <v>38</v>
      </c>
      <c r="E5" s="254" t="s">
        <v>176</v>
      </c>
      <c r="F5" s="187" t="s">
        <v>176</v>
      </c>
      <c r="G5" s="57"/>
      <c r="H5" s="216"/>
      <c r="I5" s="84"/>
      <c r="J5" s="185"/>
      <c r="K5" s="257"/>
      <c r="L5" s="257"/>
      <c r="M5" s="254"/>
      <c r="N5" s="187"/>
    </row>
    <row r="6" spans="1:14">
      <c r="A6" s="615"/>
      <c r="B6" s="613"/>
      <c r="C6" s="257"/>
      <c r="D6" s="257" t="s">
        <v>39</v>
      </c>
      <c r="E6" s="254" t="s">
        <v>40</v>
      </c>
      <c r="F6" s="187" t="s">
        <v>40</v>
      </c>
      <c r="G6" s="54"/>
      <c r="H6" s="216"/>
      <c r="I6" s="84"/>
      <c r="J6" s="185"/>
      <c r="K6" s="257"/>
      <c r="L6" s="257"/>
      <c r="M6" s="254"/>
      <c r="N6" s="187"/>
    </row>
    <row r="7" spans="1:14" ht="12.75" thickBot="1">
      <c r="A7" s="188"/>
      <c r="B7" s="189"/>
      <c r="C7" s="557">
        <v>44561</v>
      </c>
      <c r="D7" s="557">
        <v>44561</v>
      </c>
      <c r="E7" s="557">
        <v>44561</v>
      </c>
      <c r="F7" s="190">
        <v>44196</v>
      </c>
      <c r="G7" s="58"/>
      <c r="H7" s="216"/>
      <c r="I7" s="591"/>
      <c r="J7" s="185"/>
      <c r="K7" s="598"/>
      <c r="L7" s="598"/>
      <c r="M7" s="598"/>
      <c r="N7" s="278"/>
    </row>
    <row r="8" spans="1:14">
      <c r="A8" s="83" t="s">
        <v>17</v>
      </c>
      <c r="B8" s="612" t="s">
        <v>613</v>
      </c>
      <c r="C8" s="367">
        <v>50983.127999999997</v>
      </c>
      <c r="D8" s="367">
        <v>49038.292999999998</v>
      </c>
      <c r="E8" s="367">
        <v>25456</v>
      </c>
      <c r="F8" s="367">
        <v>23129.987000000001</v>
      </c>
      <c r="G8" s="60"/>
      <c r="H8" s="698"/>
      <c r="I8" s="83"/>
      <c r="J8" s="591"/>
      <c r="K8" s="367"/>
      <c r="L8" s="367"/>
      <c r="M8" s="367"/>
      <c r="N8" s="367"/>
    </row>
    <row r="9" spans="1:14" s="216" customFormat="1">
      <c r="A9" s="83"/>
      <c r="B9" s="612" t="s">
        <v>202</v>
      </c>
      <c r="C9" s="367">
        <f>32455.713+2.873</f>
        <v>32458.585999999999</v>
      </c>
      <c r="D9" s="367">
        <f>28620.579+2.873</f>
        <v>28623.452000000001</v>
      </c>
      <c r="E9" s="191">
        <v>18535</v>
      </c>
      <c r="F9" s="191">
        <v>16936.168999999998</v>
      </c>
      <c r="G9" s="60"/>
      <c r="H9" s="698"/>
      <c r="I9" s="83"/>
      <c r="J9" s="591"/>
      <c r="K9" s="367"/>
      <c r="L9" s="367"/>
      <c r="M9" s="191"/>
      <c r="N9" s="191"/>
    </row>
    <row r="10" spans="1:14">
      <c r="A10" s="192"/>
      <c r="B10" s="193" t="s">
        <v>79</v>
      </c>
      <c r="C10" s="368">
        <v>13236.633</v>
      </c>
      <c r="D10" s="368">
        <v>11297.245999999999</v>
      </c>
      <c r="E10" s="368">
        <v>7116</v>
      </c>
      <c r="F10" s="368">
        <v>6528.5510000000004</v>
      </c>
      <c r="G10" s="60"/>
      <c r="H10" s="698"/>
      <c r="I10" s="83"/>
      <c r="J10" s="591"/>
      <c r="K10" s="367"/>
      <c r="L10" s="367"/>
      <c r="M10" s="367"/>
      <c r="N10" s="367"/>
    </row>
    <row r="11" spans="1:14">
      <c r="A11" s="181" t="s">
        <v>18</v>
      </c>
      <c r="B11" s="181" t="s">
        <v>41</v>
      </c>
      <c r="C11" s="367">
        <v>6681.1490000000003</v>
      </c>
      <c r="D11" s="367">
        <v>6679.1490000000003</v>
      </c>
      <c r="E11" s="367">
        <v>1172</v>
      </c>
      <c r="F11" s="367">
        <v>1310.6579999999999</v>
      </c>
      <c r="G11" s="60"/>
      <c r="H11" s="698"/>
      <c r="I11" s="181"/>
      <c r="J11" s="181"/>
      <c r="K11" s="367"/>
      <c r="L11" s="367"/>
      <c r="M11" s="367"/>
      <c r="N11" s="367"/>
    </row>
    <row r="12" spans="1:14" ht="12" customHeight="1">
      <c r="A12" s="181"/>
      <c r="B12" s="181" t="s">
        <v>70</v>
      </c>
      <c r="C12" s="367">
        <v>163780.573</v>
      </c>
      <c r="D12" s="367">
        <v>163776.685</v>
      </c>
      <c r="E12" s="367">
        <v>30473</v>
      </c>
      <c r="F12" s="367">
        <v>31178</v>
      </c>
      <c r="G12" s="60"/>
      <c r="H12" s="698"/>
      <c r="I12" s="181"/>
      <c r="J12" s="181"/>
      <c r="K12" s="367"/>
      <c r="L12" s="367"/>
      <c r="M12" s="367"/>
      <c r="N12" s="367"/>
    </row>
    <row r="13" spans="1:14" ht="14.25" customHeight="1">
      <c r="A13" s="194"/>
      <c r="B13" s="194" t="s">
        <v>71</v>
      </c>
      <c r="C13" s="368">
        <f>415.561+4915.047</f>
        <v>5330.6079999999993</v>
      </c>
      <c r="D13" s="368">
        <f>412.893+4911.829</f>
        <v>5324.7219999999998</v>
      </c>
      <c r="E13" s="368">
        <v>1997</v>
      </c>
      <c r="F13" s="368">
        <v>2692</v>
      </c>
      <c r="G13" s="60"/>
      <c r="H13" s="698"/>
      <c r="I13" s="181"/>
      <c r="J13" s="181"/>
      <c r="K13" s="367"/>
      <c r="L13" s="367"/>
      <c r="M13" s="367"/>
      <c r="N13" s="367"/>
    </row>
    <row r="14" spans="1:14">
      <c r="A14" s="907" t="s">
        <v>181</v>
      </c>
      <c r="B14" s="907"/>
      <c r="C14" s="597">
        <f>SUM(C8:C13)</f>
        <v>272470.67700000003</v>
      </c>
      <c r="D14" s="597">
        <f>SUM(D8:D13)</f>
        <v>264739.54700000002</v>
      </c>
      <c r="E14" s="597">
        <f>SUM(E8:E13)</f>
        <v>84749</v>
      </c>
      <c r="F14" s="367">
        <v>81775.055999999997</v>
      </c>
      <c r="G14" s="63"/>
      <c r="H14" s="216"/>
      <c r="I14" s="908"/>
      <c r="J14" s="908"/>
      <c r="K14" s="597"/>
      <c r="L14" s="597"/>
      <c r="M14" s="597"/>
      <c r="N14" s="367"/>
    </row>
    <row r="15" spans="1:14">
      <c r="A15" s="613"/>
      <c r="B15" s="613"/>
      <c r="C15" s="674"/>
      <c r="D15" s="674"/>
      <c r="E15" s="369"/>
      <c r="F15" s="369"/>
      <c r="G15" s="64"/>
      <c r="H15" s="216"/>
      <c r="I15" s="185"/>
      <c r="J15" s="185"/>
      <c r="K15" s="599"/>
      <c r="L15" s="599"/>
      <c r="M15" s="600"/>
      <c r="N15" s="600"/>
    </row>
    <row r="16" spans="1:14" s="216" customFormat="1" ht="12" customHeight="1">
      <c r="A16" s="612" t="s">
        <v>659</v>
      </c>
      <c r="B16" s="612"/>
      <c r="C16" s="367">
        <v>7366</v>
      </c>
      <c r="D16" s="555"/>
      <c r="E16" s="367">
        <v>43</v>
      </c>
      <c r="F16" s="367">
        <v>43</v>
      </c>
      <c r="G16" s="64"/>
      <c r="H16" s="698"/>
      <c r="I16" s="591"/>
      <c r="J16" s="591"/>
      <c r="K16" s="367"/>
      <c r="L16" s="555"/>
      <c r="M16" s="367"/>
      <c r="N16" s="367"/>
    </row>
    <row r="17" spans="1:14" ht="12" customHeight="1">
      <c r="A17" s="468" t="s">
        <v>660</v>
      </c>
      <c r="B17" s="468"/>
      <c r="C17" s="191">
        <f>1323+75</f>
        <v>1398</v>
      </c>
      <c r="D17" s="555"/>
      <c r="E17" s="191">
        <v>277</v>
      </c>
      <c r="F17" s="191">
        <v>308.3</v>
      </c>
      <c r="G17" s="60"/>
      <c r="H17" s="698"/>
      <c r="I17" s="591"/>
      <c r="J17" s="591"/>
      <c r="K17" s="191"/>
      <c r="L17" s="555"/>
      <c r="M17" s="191"/>
      <c r="N17" s="191"/>
    </row>
    <row r="18" spans="1:14">
      <c r="A18" s="468" t="s">
        <v>22</v>
      </c>
      <c r="B18" s="468"/>
      <c r="C18" s="367">
        <v>21607.294000000002</v>
      </c>
      <c r="D18" s="555"/>
      <c r="E18" s="367">
        <v>1042</v>
      </c>
      <c r="F18" s="367">
        <v>1580</v>
      </c>
      <c r="G18" s="60"/>
      <c r="H18" s="698"/>
      <c r="I18" s="591"/>
      <c r="J18" s="591"/>
      <c r="K18" s="367"/>
      <c r="L18" s="555"/>
      <c r="M18" s="367"/>
      <c r="N18" s="367"/>
    </row>
    <row r="19" spans="1:14">
      <c r="A19" s="468" t="s">
        <v>17</v>
      </c>
      <c r="B19" s="468"/>
      <c r="C19" s="367">
        <f>14134.343+39.163</f>
        <v>14173.506000000001</v>
      </c>
      <c r="D19" s="555"/>
      <c r="E19" s="367">
        <f>10368.683+39.63</f>
        <v>10408.313</v>
      </c>
      <c r="F19" s="367">
        <v>8983.5</v>
      </c>
      <c r="G19" s="60"/>
      <c r="H19" s="698"/>
      <c r="I19" s="591"/>
      <c r="J19" s="591"/>
      <c r="K19" s="367"/>
      <c r="L19" s="555"/>
      <c r="M19" s="367"/>
      <c r="N19" s="367"/>
    </row>
    <row r="20" spans="1:14" ht="12" customHeight="1">
      <c r="A20" s="468" t="s">
        <v>18</v>
      </c>
      <c r="B20" s="468"/>
      <c r="C20" s="367">
        <f>16092.779+1849.539</f>
        <v>17942.317999999999</v>
      </c>
      <c r="D20" s="555"/>
      <c r="E20" s="367">
        <f>4147+881</f>
        <v>5028</v>
      </c>
      <c r="F20" s="367">
        <v>4950.5</v>
      </c>
      <c r="G20" s="60"/>
      <c r="H20" s="698"/>
      <c r="I20" s="591"/>
      <c r="J20" s="591"/>
      <c r="K20" s="367"/>
      <c r="L20" s="555"/>
      <c r="M20" s="367"/>
      <c r="N20" s="367"/>
    </row>
    <row r="21" spans="1:14" s="216" customFormat="1" ht="12" customHeight="1">
      <c r="A21" s="468" t="s">
        <v>552</v>
      </c>
      <c r="B21" s="468"/>
      <c r="C21" s="367">
        <v>25368.235000000001</v>
      </c>
      <c r="D21" s="555"/>
      <c r="E21" s="367">
        <v>2524</v>
      </c>
      <c r="F21" s="367">
        <v>2096</v>
      </c>
      <c r="G21" s="60"/>
      <c r="H21" s="698"/>
      <c r="I21" s="591"/>
      <c r="J21" s="591"/>
      <c r="K21" s="367"/>
      <c r="L21" s="555"/>
      <c r="M21" s="367"/>
      <c r="N21" s="367"/>
    </row>
    <row r="22" spans="1:14" s="216" customFormat="1" ht="12" customHeight="1">
      <c r="A22" s="468" t="s">
        <v>564</v>
      </c>
      <c r="B22" s="468"/>
      <c r="C22" s="367">
        <v>2946.9560000000001</v>
      </c>
      <c r="D22" s="555"/>
      <c r="E22" s="367">
        <v>6494</v>
      </c>
      <c r="F22" s="367">
        <v>6436</v>
      </c>
      <c r="G22" s="60"/>
      <c r="H22" s="698"/>
      <c r="I22" s="591"/>
      <c r="J22" s="591"/>
      <c r="K22" s="367"/>
      <c r="L22" s="555"/>
      <c r="M22" s="367"/>
      <c r="N22" s="367"/>
    </row>
    <row r="23" spans="1:14" s="216" customFormat="1" ht="12" customHeight="1">
      <c r="A23" s="612" t="s">
        <v>842</v>
      </c>
      <c r="B23" s="612"/>
      <c r="C23" s="367">
        <v>195.58500000000001</v>
      </c>
      <c r="D23" s="555"/>
      <c r="E23" s="367">
        <v>196</v>
      </c>
      <c r="F23" s="706">
        <v>0</v>
      </c>
      <c r="G23" s="60"/>
      <c r="H23" s="698"/>
      <c r="I23" s="612"/>
      <c r="J23" s="612"/>
      <c r="K23" s="367"/>
      <c r="L23" s="555"/>
      <c r="M23" s="367"/>
      <c r="N23" s="367"/>
    </row>
    <row r="24" spans="1:14" ht="12" customHeight="1">
      <c r="A24" s="193" t="s">
        <v>44</v>
      </c>
      <c r="B24" s="193"/>
      <c r="C24" s="368">
        <v>3141.14</v>
      </c>
      <c r="D24" s="675"/>
      <c r="E24" s="368">
        <v>3811</v>
      </c>
      <c r="F24" s="368">
        <v>4902</v>
      </c>
      <c r="G24" s="60"/>
      <c r="H24" s="698"/>
      <c r="I24" s="591"/>
      <c r="J24" s="591"/>
      <c r="K24" s="367"/>
      <c r="L24" s="555"/>
      <c r="M24" s="367"/>
      <c r="N24" s="367"/>
    </row>
    <row r="25" spans="1:14">
      <c r="A25" s="907" t="s">
        <v>182</v>
      </c>
      <c r="B25" s="907"/>
      <c r="C25" s="603">
        <f>SUM(C16:C24)</f>
        <v>94139.034000000014</v>
      </c>
      <c r="D25" s="556"/>
      <c r="E25" s="597">
        <f t="shared" ref="E25" si="0">SUM(E16:E24)</f>
        <v>29823.313000000002</v>
      </c>
      <c r="F25" s="367">
        <v>29299.3</v>
      </c>
      <c r="G25" s="63"/>
      <c r="H25" s="383"/>
      <c r="I25" s="908"/>
      <c r="J25" s="908"/>
      <c r="K25" s="603"/>
      <c r="L25" s="556"/>
      <c r="M25" s="597"/>
      <c r="N25" s="367"/>
    </row>
    <row r="26" spans="1:14">
      <c r="A26" s="185"/>
      <c r="B26" s="185"/>
      <c r="C26" s="556"/>
      <c r="D26" s="556"/>
      <c r="E26" s="597"/>
      <c r="F26" s="367"/>
      <c r="G26" s="63"/>
      <c r="H26" s="383"/>
      <c r="I26" s="185"/>
      <c r="J26" s="185"/>
      <c r="K26" s="556"/>
      <c r="L26" s="556"/>
      <c r="M26" s="597"/>
      <c r="N26" s="367"/>
    </row>
    <row r="27" spans="1:14">
      <c r="A27" s="196" t="s">
        <v>183</v>
      </c>
      <c r="B27" s="197"/>
      <c r="C27" s="677"/>
      <c r="D27" s="676"/>
      <c r="E27" s="679">
        <f>E14+E25</f>
        <v>114572.31299999999</v>
      </c>
      <c r="F27" s="549">
        <v>111074.356</v>
      </c>
      <c r="G27" s="68"/>
      <c r="H27" s="216"/>
      <c r="I27" s="601"/>
      <c r="J27" s="84"/>
      <c r="K27" s="602"/>
      <c r="L27" s="599"/>
      <c r="M27" s="604"/>
      <c r="N27" s="600"/>
    </row>
    <row r="28" spans="1:14">
      <c r="G28" s="216"/>
      <c r="H28" s="216"/>
      <c r="I28" s="82"/>
      <c r="J28" s="82"/>
      <c r="K28" s="82"/>
      <c r="L28" s="82"/>
      <c r="M28" s="82"/>
      <c r="N28" s="82"/>
    </row>
    <row r="29" spans="1:14">
      <c r="A29" s="693"/>
      <c r="B29" s="693"/>
      <c r="C29" s="693"/>
      <c r="D29" s="693"/>
      <c r="E29" s="693"/>
      <c r="F29" s="693"/>
      <c r="G29" s="693"/>
      <c r="H29" s="693"/>
      <c r="I29" s="693"/>
      <c r="J29" s="693"/>
      <c r="K29" s="216"/>
    </row>
    <row r="30" spans="1:14">
      <c r="A30" s="693" t="s">
        <v>614</v>
      </c>
      <c r="B30" s="693"/>
      <c r="C30" s="693"/>
      <c r="D30" s="693"/>
      <c r="E30" s="693"/>
      <c r="F30" s="693"/>
      <c r="G30" s="693"/>
      <c r="H30" s="693"/>
      <c r="I30" s="693"/>
      <c r="J30" s="693"/>
      <c r="K30" s="216"/>
    </row>
    <row r="31" spans="1:14">
      <c r="A31" s="693" t="s">
        <v>615</v>
      </c>
      <c r="B31" s="693"/>
      <c r="C31" s="693"/>
      <c r="D31" s="693"/>
      <c r="E31" s="693"/>
      <c r="F31" s="18"/>
      <c r="G31" s="693"/>
      <c r="H31" s="693"/>
      <c r="I31" s="693"/>
      <c r="J31" s="693"/>
      <c r="K31" s="216"/>
    </row>
    <row r="32" spans="1:14">
      <c r="A32" s="693" t="s">
        <v>618</v>
      </c>
      <c r="B32" s="693"/>
      <c r="C32" s="693"/>
      <c r="D32" s="693"/>
      <c r="E32" s="693"/>
      <c r="F32" s="693"/>
      <c r="G32" s="693"/>
      <c r="H32" s="693"/>
      <c r="I32" s="693"/>
      <c r="J32" s="693"/>
      <c r="K32" s="216"/>
    </row>
    <row r="33" spans="1:11">
      <c r="A33" s="693" t="s">
        <v>616</v>
      </c>
      <c r="B33" s="693"/>
      <c r="C33" s="693"/>
      <c r="D33" s="693"/>
      <c r="E33" s="693"/>
      <c r="F33" s="693"/>
      <c r="G33" s="693"/>
      <c r="H33" s="693"/>
      <c r="I33" s="693"/>
      <c r="J33" s="693"/>
      <c r="K33" s="216"/>
    </row>
    <row r="34" spans="1:11">
      <c r="A34" s="693" t="s">
        <v>617</v>
      </c>
      <c r="B34" s="693"/>
      <c r="C34" s="693"/>
      <c r="D34" s="693"/>
      <c r="E34" s="693"/>
      <c r="F34" s="693"/>
      <c r="G34" s="693"/>
      <c r="H34" s="693"/>
      <c r="I34" s="693"/>
      <c r="J34" s="693"/>
      <c r="K34" s="216"/>
    </row>
    <row r="35" spans="1:11">
      <c r="A35" s="693" t="s">
        <v>751</v>
      </c>
      <c r="B35" s="693"/>
      <c r="C35" s="693"/>
      <c r="D35" s="693"/>
      <c r="E35" s="693"/>
      <c r="F35" s="693"/>
      <c r="G35" s="693"/>
      <c r="H35" s="693"/>
      <c r="I35" s="693"/>
      <c r="J35" s="693"/>
      <c r="K35" s="216"/>
    </row>
    <row r="36" spans="1:11">
      <c r="A36" s="693"/>
      <c r="B36" s="693"/>
      <c r="C36" s="18"/>
      <c r="D36" s="693"/>
      <c r="E36" s="693"/>
      <c r="F36" s="693"/>
      <c r="G36" s="693"/>
      <c r="H36" s="693"/>
      <c r="I36" s="693"/>
      <c r="J36" s="693"/>
    </row>
    <row r="37" spans="1:11">
      <c r="A37" s="301"/>
      <c r="B37" s="301"/>
      <c r="C37" s="301"/>
      <c r="D37" s="301"/>
      <c r="E37" s="594"/>
      <c r="F37" s="301"/>
      <c r="G37" s="19"/>
    </row>
    <row r="38" spans="1:11">
      <c r="A38" s="433"/>
      <c r="B38" s="301"/>
      <c r="C38" s="301"/>
      <c r="D38" s="301"/>
      <c r="E38" s="594"/>
      <c r="F38" s="301"/>
      <c r="G38" s="19"/>
    </row>
    <row r="39" spans="1:11">
      <c r="A39" s="301"/>
      <c r="B39" s="301"/>
      <c r="C39" s="301"/>
      <c r="D39" s="301"/>
      <c r="E39" s="594"/>
      <c r="F39" s="301"/>
      <c r="G39" s="19"/>
    </row>
    <row r="40" spans="1:11">
      <c r="A40" s="301"/>
      <c r="B40" s="301"/>
      <c r="C40" s="301"/>
      <c r="D40" s="301"/>
      <c r="E40" s="594"/>
      <c r="F40" s="301"/>
      <c r="G40" s="19"/>
    </row>
    <row r="41" spans="1:11">
      <c r="A41" s="301"/>
      <c r="B41" s="301"/>
      <c r="C41" s="301"/>
      <c r="D41" s="301"/>
      <c r="E41" s="594"/>
      <c r="F41" s="301"/>
      <c r="G41" s="19"/>
    </row>
    <row r="42" spans="1:11">
      <c r="A42" s="301"/>
      <c r="B42" s="301"/>
      <c r="C42" s="301"/>
      <c r="D42" s="301"/>
      <c r="E42" s="594"/>
      <c r="F42" s="301"/>
      <c r="G42" s="19"/>
    </row>
    <row r="43" spans="1:11">
      <c r="E43" s="594"/>
    </row>
    <row r="51" spans="2:2">
      <c r="B51" s="476"/>
    </row>
  </sheetData>
  <mergeCells count="4">
    <mergeCell ref="A14:B14"/>
    <mergeCell ref="A25:B25"/>
    <mergeCell ref="I14:J14"/>
    <mergeCell ref="I25:J25"/>
  </mergeCells>
  <phoneticPr fontId="7" type="noConversion"/>
  <hyperlinks>
    <hyperlink ref="G1" location="Innholdsfortegnelse!A1" display="Innholdsfortegnelse" xr:uid="{B0BAA367-2351-480D-8ACD-5FB04F87C735}"/>
  </hyperlinks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Header>&amp;R&amp;"Calibri"&amp;12&amp;KFF9100F O R T R O L I G&amp;1#</oddHeader>
    <oddFooter>&amp;R&amp;A&amp;L&amp;1#&amp;"Calibri"&amp;12&amp;KFF9100F O R T R O L I G</oddFooter>
  </headerFooter>
  <rowBreaks count="1" manualBreakCount="1">
    <brk id="2" max="5" man="1"/>
  </rowBreaks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9">
    <pageSetUpPr fitToPage="1"/>
  </sheetPr>
  <dimension ref="A1:I53"/>
  <sheetViews>
    <sheetView workbookViewId="0">
      <selection activeCell="L1" sqref="L1"/>
    </sheetView>
  </sheetViews>
  <sheetFormatPr baseColWidth="10" defaultColWidth="11" defaultRowHeight="12"/>
  <cols>
    <col min="1" max="1" width="35" style="216" customWidth="1"/>
    <col min="2" max="2" width="1" style="216" customWidth="1"/>
    <col min="3" max="6" width="12.625" style="216" customWidth="1"/>
    <col min="7" max="7" width="12.625" style="17" customWidth="1"/>
    <col min="8" max="8" width="11" style="17"/>
    <col min="9" max="9" width="17.125" style="17" bestFit="1" customWidth="1"/>
    <col min="10" max="16384" width="11" style="17"/>
  </cols>
  <sheetData>
    <row r="1" spans="1:9" ht="21">
      <c r="A1" s="459" t="s">
        <v>199</v>
      </c>
      <c r="B1" s="469"/>
      <c r="C1" s="469"/>
      <c r="D1" s="469"/>
      <c r="E1" s="469"/>
      <c r="F1" s="469"/>
      <c r="G1" s="469"/>
      <c r="H1" s="216"/>
      <c r="I1" s="899" t="s">
        <v>826</v>
      </c>
    </row>
    <row r="2" spans="1:9">
      <c r="A2" s="469" t="s">
        <v>108</v>
      </c>
      <c r="B2" s="469"/>
      <c r="C2" s="469"/>
      <c r="D2" s="469"/>
      <c r="E2" s="469"/>
      <c r="F2" s="469"/>
      <c r="H2" s="216"/>
      <c r="I2" s="216"/>
    </row>
    <row r="3" spans="1:9">
      <c r="A3" s="84"/>
      <c r="B3" s="84"/>
      <c r="C3" s="186"/>
      <c r="E3" s="186"/>
      <c r="F3" s="186"/>
      <c r="G3" s="186"/>
      <c r="H3" s="216"/>
    </row>
    <row r="4" spans="1:9" s="216" customFormat="1" ht="24.75" thickBot="1">
      <c r="A4" s="463">
        <v>44561</v>
      </c>
      <c r="B4" s="391"/>
      <c r="C4" s="356" t="s">
        <v>40</v>
      </c>
      <c r="D4" s="356" t="s">
        <v>527</v>
      </c>
      <c r="E4" s="356" t="s">
        <v>168</v>
      </c>
      <c r="F4" s="356" t="s">
        <v>816</v>
      </c>
      <c r="G4" s="356" t="s">
        <v>818</v>
      </c>
      <c r="H4" s="94"/>
    </row>
    <row r="5" spans="1:9" s="216" customFormat="1">
      <c r="A5" s="910" t="s">
        <v>58</v>
      </c>
      <c r="B5" s="910"/>
      <c r="C5" s="156">
        <v>4525</v>
      </c>
      <c r="D5" s="357"/>
      <c r="E5" s="357"/>
      <c r="F5" s="357"/>
      <c r="G5" s="357"/>
      <c r="H5" s="94"/>
    </row>
    <row r="6" spans="1:9" s="216" customFormat="1">
      <c r="A6" s="910" t="s">
        <v>59</v>
      </c>
      <c r="B6" s="910"/>
      <c r="C6" s="156">
        <v>4905</v>
      </c>
      <c r="D6" s="357"/>
      <c r="E6" s="357"/>
      <c r="F6" s="357"/>
      <c r="G6" s="357"/>
      <c r="H6" s="94"/>
    </row>
    <row r="7" spans="1:9" s="216" customFormat="1">
      <c r="A7" s="910" t="s">
        <v>60</v>
      </c>
      <c r="B7" s="910"/>
      <c r="C7" s="156">
        <v>151</v>
      </c>
      <c r="D7" s="357"/>
      <c r="E7" s="357"/>
      <c r="F7" s="357"/>
      <c r="G7" s="357"/>
      <c r="H7" s="94"/>
    </row>
    <row r="8" spans="1:9" s="216" customFormat="1">
      <c r="A8" s="910" t="s">
        <v>169</v>
      </c>
      <c r="B8" s="910"/>
      <c r="C8" s="156">
        <v>1006</v>
      </c>
      <c r="D8" s="707">
        <v>0</v>
      </c>
      <c r="E8" s="156">
        <v>600.20000000000005</v>
      </c>
      <c r="F8" s="156">
        <v>151.80000000000001</v>
      </c>
      <c r="G8" s="156">
        <v>254</v>
      </c>
      <c r="H8" s="94"/>
    </row>
    <row r="9" spans="1:9">
      <c r="A9" s="196" t="s">
        <v>61</v>
      </c>
      <c r="B9" s="196"/>
      <c r="C9" s="218">
        <f>SUM(C5:C8)</f>
        <v>10587</v>
      </c>
      <c r="D9" s="708">
        <v>0</v>
      </c>
      <c r="E9" s="218">
        <v>600.20000000000005</v>
      </c>
      <c r="F9" s="218">
        <v>151.80000000000001</v>
      </c>
      <c r="G9" s="218">
        <v>254</v>
      </c>
      <c r="H9" s="94"/>
    </row>
    <row r="10" spans="1:9">
      <c r="A10" s="469"/>
      <c r="B10" s="469"/>
      <c r="C10" s="219"/>
      <c r="D10" s="219"/>
      <c r="E10" s="219"/>
      <c r="F10" s="219"/>
      <c r="G10" s="219"/>
      <c r="H10" s="94"/>
    </row>
    <row r="11" spans="1:9" ht="24.75" thickBot="1">
      <c r="A11" s="463">
        <v>44196</v>
      </c>
      <c r="B11" s="391"/>
      <c r="C11" s="356" t="s">
        <v>40</v>
      </c>
      <c r="D11" s="356" t="s">
        <v>527</v>
      </c>
      <c r="E11" s="356" t="s">
        <v>168</v>
      </c>
      <c r="F11" s="356" t="s">
        <v>816</v>
      </c>
      <c r="G11" s="356" t="s">
        <v>818</v>
      </c>
      <c r="H11" s="216"/>
    </row>
    <row r="12" spans="1:9">
      <c r="A12" s="910" t="s">
        <v>58</v>
      </c>
      <c r="B12" s="910"/>
      <c r="C12" s="156">
        <v>4281</v>
      </c>
      <c r="D12" s="357"/>
      <c r="E12" s="357"/>
      <c r="F12" s="357"/>
      <c r="G12" s="357"/>
      <c r="H12" s="94"/>
    </row>
    <row r="13" spans="1:9">
      <c r="A13" s="910" t="s">
        <v>59</v>
      </c>
      <c r="B13" s="910"/>
      <c r="C13" s="156">
        <v>4732</v>
      </c>
      <c r="D13" s="357"/>
      <c r="E13" s="357"/>
      <c r="F13" s="357"/>
      <c r="G13" s="357"/>
      <c r="H13" s="94"/>
    </row>
    <row r="14" spans="1:9">
      <c r="A14" s="910" t="s">
        <v>60</v>
      </c>
      <c r="B14" s="910"/>
      <c r="C14" s="156">
        <v>115</v>
      </c>
      <c r="D14" s="357"/>
      <c r="E14" s="357"/>
      <c r="F14" s="357"/>
      <c r="G14" s="357"/>
      <c r="H14" s="94"/>
    </row>
    <row r="15" spans="1:9" s="216" customFormat="1">
      <c r="A15" s="910" t="s">
        <v>169</v>
      </c>
      <c r="B15" s="910"/>
      <c r="C15" s="156">
        <v>726.3309999999999</v>
      </c>
      <c r="D15" s="156">
        <v>26.27</v>
      </c>
      <c r="E15" s="156">
        <v>528.75199999999995</v>
      </c>
      <c r="F15" s="156">
        <v>171.309</v>
      </c>
      <c r="G15" s="156" t="s">
        <v>253</v>
      </c>
      <c r="H15" s="94"/>
    </row>
    <row r="16" spans="1:9">
      <c r="A16" s="196" t="s">
        <v>61</v>
      </c>
      <c r="B16" s="196"/>
      <c r="C16" s="218">
        <v>9854.3310000000001</v>
      </c>
      <c r="D16" s="218">
        <v>26.27</v>
      </c>
      <c r="E16" s="218">
        <v>528.75199999999995</v>
      </c>
      <c r="F16" s="218">
        <v>171.309</v>
      </c>
      <c r="G16" s="218" t="s">
        <v>253</v>
      </c>
      <c r="H16" s="94"/>
    </row>
    <row r="17" spans="1:8">
      <c r="A17" s="614"/>
      <c r="B17" s="614"/>
      <c r="C17" s="219"/>
      <c r="D17" s="219"/>
      <c r="E17" s="219"/>
      <c r="F17" s="219"/>
      <c r="G17" s="219"/>
      <c r="H17" s="94"/>
    </row>
    <row r="18" spans="1:8" s="216" customFormat="1" ht="12" customHeight="1">
      <c r="A18" s="84"/>
      <c r="B18" s="84"/>
      <c r="C18" s="186"/>
      <c r="D18" s="186"/>
      <c r="E18" s="186"/>
      <c r="F18" s="219"/>
      <c r="G18" s="219"/>
      <c r="H18" s="94"/>
    </row>
    <row r="19" spans="1:8">
      <c r="A19" s="469"/>
      <c r="B19" s="469"/>
      <c r="C19" s="219"/>
      <c r="D19" s="219"/>
      <c r="E19" s="219"/>
      <c r="F19" s="219"/>
      <c r="G19" s="219"/>
      <c r="H19" s="94"/>
    </row>
    <row r="20" spans="1:8">
      <c r="A20" s="909" t="s">
        <v>821</v>
      </c>
      <c r="B20" s="909"/>
      <c r="C20" s="909"/>
      <c r="D20" s="909"/>
      <c r="E20" s="909"/>
      <c r="F20" s="909"/>
      <c r="G20" s="909"/>
      <c r="H20" s="216"/>
    </row>
    <row r="21" spans="1:8">
      <c r="A21" s="909" t="s">
        <v>822</v>
      </c>
      <c r="B21" s="909"/>
      <c r="C21" s="909"/>
      <c r="D21" s="909"/>
      <c r="E21" s="909"/>
      <c r="F21" s="909"/>
      <c r="G21" s="909"/>
      <c r="H21" s="216"/>
    </row>
    <row r="22" spans="1:8">
      <c r="A22" s="469"/>
      <c r="B22" s="469"/>
      <c r="C22" s="469"/>
      <c r="D22" s="469"/>
      <c r="E22" s="469"/>
      <c r="F22" s="469"/>
      <c r="G22" s="469"/>
      <c r="H22" s="216"/>
    </row>
    <row r="23" spans="1:8">
      <c r="A23" s="469"/>
      <c r="B23" s="469"/>
      <c r="C23" s="469"/>
      <c r="D23" s="469"/>
      <c r="E23" s="469"/>
      <c r="F23" s="469"/>
      <c r="G23" s="469"/>
      <c r="H23" s="216"/>
    </row>
    <row r="24" spans="1:8" ht="14.25">
      <c r="A24" s="232" t="s">
        <v>200</v>
      </c>
      <c r="B24" s="469"/>
      <c r="C24" s="469"/>
      <c r="D24" s="469"/>
      <c r="E24" s="469"/>
      <c r="F24" s="469"/>
      <c r="G24" s="469"/>
    </row>
    <row r="50" spans="2:2">
      <c r="B50" s="476">
        <v>43646</v>
      </c>
    </row>
    <row r="51" spans="2:2">
      <c r="B51" s="216">
        <v>5903</v>
      </c>
    </row>
    <row r="52" spans="2:2">
      <c r="B52" s="216">
        <v>26293</v>
      </c>
    </row>
    <row r="53" spans="2:2">
      <c r="B53" s="216">
        <v>22.45</v>
      </c>
    </row>
  </sheetData>
  <mergeCells count="10">
    <mergeCell ref="A5:B5"/>
    <mergeCell ref="A6:B6"/>
    <mergeCell ref="A7:B7"/>
    <mergeCell ref="A15:B15"/>
    <mergeCell ref="A8:B8"/>
    <mergeCell ref="A20:G20"/>
    <mergeCell ref="A21:G21"/>
    <mergeCell ref="A12:B12"/>
    <mergeCell ref="A13:B13"/>
    <mergeCell ref="A14:B14"/>
  </mergeCells>
  <phoneticPr fontId="7" type="noConversion"/>
  <hyperlinks>
    <hyperlink ref="I1" location="Innholdsfortegnelse!A1" display="Innholdsfortegnelse" xr:uid="{AAB52FF8-CCC7-4EC9-9B77-0580DCC58E6A}"/>
  </hyperlink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Header>&amp;R&amp;"Calibri"&amp;12&amp;KFF9100F O R T R O L I G&amp;1#</oddHeader>
    <oddFooter>&amp;R&amp;A&amp;L&amp;1#&amp;"Calibri"&amp;12&amp;KFF9100F O R T R O L I G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7"/>
  <sheetViews>
    <sheetView showGridLines="0" zoomScaleNormal="100" workbookViewId="0">
      <selection activeCell="L1" sqref="L1"/>
    </sheetView>
  </sheetViews>
  <sheetFormatPr baseColWidth="10" defaultColWidth="11" defaultRowHeight="12"/>
  <cols>
    <col min="1" max="1" width="20.375" style="17" customWidth="1"/>
    <col min="2" max="2" width="2.75" style="17" customWidth="1"/>
    <col min="3" max="3" width="40.875" style="17" customWidth="1"/>
    <col min="4" max="4" width="12" style="17" customWidth="1"/>
    <col min="5" max="5" width="10.625" style="17" customWidth="1"/>
    <col min="6" max="6" width="9.875" style="17" customWidth="1"/>
    <col min="7" max="8" width="11" style="17"/>
    <col min="9" max="9" width="17.125" style="17" bestFit="1" customWidth="1"/>
    <col min="10" max="10" width="9.875" style="17" bestFit="1" customWidth="1"/>
    <col min="11" max="11" width="19.75" style="17" bestFit="1" customWidth="1"/>
    <col min="12" max="16384" width="11" style="17"/>
  </cols>
  <sheetData>
    <row r="1" spans="1:9" ht="21">
      <c r="A1" s="459" t="s">
        <v>555</v>
      </c>
      <c r="B1" s="26"/>
      <c r="C1" s="26"/>
      <c r="D1" s="96"/>
      <c r="E1" s="96"/>
      <c r="I1" s="899" t="s">
        <v>826</v>
      </c>
    </row>
    <row r="2" spans="1:9">
      <c r="A2" s="772" t="s">
        <v>108</v>
      </c>
      <c r="C2" s="26"/>
      <c r="D2" s="29"/>
      <c r="E2" s="26"/>
      <c r="I2" s="216"/>
    </row>
    <row r="3" spans="1:9">
      <c r="A3" s="50"/>
      <c r="B3" s="50"/>
      <c r="C3" s="50"/>
      <c r="D3" s="97"/>
      <c r="E3" s="29" t="s">
        <v>97</v>
      </c>
      <c r="F3" s="50"/>
      <c r="G3" s="50"/>
    </row>
    <row r="4" spans="1:9">
      <c r="A4" s="911" t="s">
        <v>75</v>
      </c>
      <c r="B4" s="911"/>
      <c r="C4" s="709" t="s">
        <v>78</v>
      </c>
      <c r="D4" s="710" t="s">
        <v>76</v>
      </c>
      <c r="E4" s="710" t="s">
        <v>92</v>
      </c>
      <c r="F4" s="711">
        <v>2021</v>
      </c>
      <c r="G4" s="359">
        <v>2020</v>
      </c>
    </row>
    <row r="5" spans="1:9">
      <c r="A5" s="712"/>
      <c r="B5" s="713"/>
      <c r="C5" s="714"/>
      <c r="D5" s="715"/>
      <c r="E5" s="715"/>
      <c r="F5" s="712"/>
      <c r="G5" s="33"/>
    </row>
    <row r="6" spans="1:9">
      <c r="A6" s="912" t="s">
        <v>93</v>
      </c>
      <c r="B6" s="912"/>
      <c r="C6" s="624"/>
      <c r="D6" s="716"/>
      <c r="E6" s="716"/>
      <c r="F6" s="717"/>
      <c r="G6" s="360"/>
    </row>
    <row r="7" spans="1:9" s="216" customFormat="1">
      <c r="A7" s="757" t="s">
        <v>690</v>
      </c>
      <c r="B7" s="758"/>
      <c r="C7" s="624" t="s">
        <v>671</v>
      </c>
      <c r="D7" s="716">
        <v>2029</v>
      </c>
      <c r="E7" s="716">
        <v>2024</v>
      </c>
      <c r="F7" s="672">
        <v>703</v>
      </c>
      <c r="G7" s="374">
        <v>702</v>
      </c>
    </row>
    <row r="8" spans="1:9" s="216" customFormat="1">
      <c r="A8" s="757" t="s">
        <v>670</v>
      </c>
      <c r="B8" s="758"/>
      <c r="C8" s="624" t="s">
        <v>672</v>
      </c>
      <c r="D8" s="716">
        <v>2028</v>
      </c>
      <c r="E8" s="716">
        <v>2023</v>
      </c>
      <c r="F8" s="672">
        <v>628</v>
      </c>
      <c r="G8" s="374">
        <v>627</v>
      </c>
    </row>
    <row r="9" spans="1:9" s="216" customFormat="1">
      <c r="A9" s="757" t="s">
        <v>669</v>
      </c>
      <c r="B9" s="758"/>
      <c r="C9" s="624" t="s">
        <v>671</v>
      </c>
      <c r="D9" s="716">
        <v>2028</v>
      </c>
      <c r="E9" s="716">
        <v>2023</v>
      </c>
      <c r="F9" s="672">
        <v>300</v>
      </c>
      <c r="G9" s="374">
        <v>300</v>
      </c>
    </row>
    <row r="10" spans="1:9" ht="12.75">
      <c r="A10" s="757" t="s">
        <v>550</v>
      </c>
      <c r="B10" s="758"/>
      <c r="C10" s="624" t="s">
        <v>673</v>
      </c>
      <c r="D10" s="716">
        <v>2030</v>
      </c>
      <c r="E10" s="759">
        <v>0</v>
      </c>
      <c r="F10" s="672">
        <v>499</v>
      </c>
      <c r="G10" s="374">
        <v>525</v>
      </c>
    </row>
    <row r="11" spans="1:9">
      <c r="A11" s="760" t="s">
        <v>16</v>
      </c>
      <c r="B11" s="761"/>
      <c r="C11" s="762"/>
      <c r="D11" s="763"/>
      <c r="E11" s="763"/>
      <c r="F11" s="764">
        <f>SUM(F7:F10)</f>
        <v>2130</v>
      </c>
      <c r="G11" s="373">
        <f>SUM(G7:G10)</f>
        <v>2154</v>
      </c>
    </row>
    <row r="12" spans="1:9">
      <c r="A12" s="98"/>
      <c r="B12" s="99"/>
      <c r="C12" s="4"/>
      <c r="D12" s="100"/>
      <c r="E12" s="100"/>
      <c r="F12" s="375"/>
      <c r="G12" s="370"/>
    </row>
    <row r="14" spans="1:9">
      <c r="A14" s="699" t="s">
        <v>807</v>
      </c>
      <c r="B14" s="765"/>
      <c r="C14" s="699"/>
      <c r="D14" s="699"/>
      <c r="E14" s="699"/>
      <c r="F14" s="699"/>
      <c r="G14" s="699"/>
      <c r="H14" s="765"/>
      <c r="I14" s="50"/>
    </row>
    <row r="15" spans="1:9">
      <c r="A15" s="699" t="s">
        <v>852</v>
      </c>
      <c r="B15" s="765"/>
      <c r="C15" s="699"/>
      <c r="D15" s="699"/>
      <c r="E15" s="699"/>
      <c r="F15" s="699"/>
      <c r="G15" s="699"/>
      <c r="H15" s="765"/>
      <c r="I15" s="50"/>
    </row>
    <row r="16" spans="1:9">
      <c r="A16" s="699" t="s">
        <v>808</v>
      </c>
      <c r="B16" s="765"/>
      <c r="C16" s="699"/>
      <c r="D16" s="699"/>
      <c r="E16" s="699"/>
      <c r="F16" s="699"/>
      <c r="G16" s="699"/>
      <c r="H16" s="765"/>
      <c r="I16" s="50"/>
    </row>
    <row r="17" spans="1:12">
      <c r="A17" s="914"/>
      <c r="B17" s="914"/>
      <c r="C17" s="914"/>
      <c r="D17" s="914"/>
      <c r="E17" s="914"/>
      <c r="F17" s="914"/>
      <c r="G17" s="50"/>
      <c r="H17" s="50"/>
      <c r="I17" s="50"/>
      <c r="J17" s="50"/>
      <c r="K17" s="50"/>
      <c r="L17" s="50"/>
    </row>
    <row r="18" spans="1:12">
      <c r="A18" s="914"/>
      <c r="B18" s="914"/>
      <c r="C18" s="914"/>
      <c r="D18" s="914"/>
      <c r="E18" s="914"/>
      <c r="F18" s="914"/>
      <c r="G18" s="50"/>
      <c r="H18" s="50"/>
      <c r="I18" s="50"/>
      <c r="J18" s="50"/>
      <c r="K18" s="50"/>
      <c r="L18" s="50"/>
    </row>
    <row r="19" spans="1:12">
      <c r="A19" s="101"/>
      <c r="B19" s="101"/>
      <c r="C19" s="101"/>
      <c r="D19" s="101"/>
      <c r="E19" s="101"/>
      <c r="F19" s="101"/>
      <c r="G19" s="50"/>
      <c r="H19" s="50"/>
      <c r="I19" s="50"/>
      <c r="J19" s="50"/>
      <c r="K19" s="50"/>
      <c r="L19" s="50"/>
    </row>
    <row r="20" spans="1:12">
      <c r="A20" s="914"/>
      <c r="B20" s="914"/>
      <c r="C20" s="914"/>
      <c r="D20" s="914"/>
      <c r="E20" s="914"/>
      <c r="F20" s="914"/>
      <c r="G20" s="50"/>
      <c r="H20" s="50"/>
      <c r="I20" s="50"/>
      <c r="J20" s="50"/>
      <c r="K20" s="50"/>
      <c r="L20" s="50"/>
    </row>
    <row r="26" spans="1:12" ht="12.75">
      <c r="A26" s="102"/>
      <c r="B26" s="102"/>
      <c r="C26" s="102"/>
      <c r="D26" s="102"/>
      <c r="E26" s="102"/>
      <c r="F26" s="102"/>
      <c r="G26" s="102"/>
    </row>
    <row r="27" spans="1:12">
      <c r="A27" s="103"/>
      <c r="B27" s="104"/>
      <c r="C27" s="104"/>
      <c r="D27" s="104"/>
      <c r="E27" s="104"/>
      <c r="F27" s="913"/>
      <c r="G27" s="913"/>
    </row>
    <row r="53" spans="10:12" ht="12.75">
      <c r="J53" s="50"/>
      <c r="K53" s="102"/>
      <c r="L53" s="102"/>
    </row>
    <row r="54" spans="10:12" ht="12.75">
      <c r="J54" s="50"/>
      <c r="K54" s="102"/>
      <c r="L54" s="102"/>
    </row>
    <row r="55" spans="10:12" ht="12.75">
      <c r="J55" s="50"/>
      <c r="K55" s="102"/>
      <c r="L55" s="102"/>
    </row>
    <row r="56" spans="10:12" ht="12.75">
      <c r="J56" s="50"/>
      <c r="K56" s="102"/>
      <c r="L56" s="102"/>
    </row>
    <row r="57" spans="10:12" ht="12.75">
      <c r="J57" s="50"/>
      <c r="K57" s="102"/>
      <c r="L57" s="102"/>
    </row>
  </sheetData>
  <mergeCells count="6">
    <mergeCell ref="A4:B4"/>
    <mergeCell ref="A6:B6"/>
    <mergeCell ref="F27:G27"/>
    <mergeCell ref="A17:F17"/>
    <mergeCell ref="A18:F18"/>
    <mergeCell ref="A20:F20"/>
  </mergeCells>
  <hyperlinks>
    <hyperlink ref="I1" location="Innholdsfortegnelse!A1" display="Innholdsfortegnelse" xr:uid="{63B3DC02-9191-4B6A-AF2D-DB1635EEAA94}"/>
  </hyperlinks>
  <pageMargins left="0.74803149606299213" right="0.27559055118110237" top="0.98425196850393704" bottom="0.98425196850393704" header="0.51181102362204722" footer="0.51181102362204722"/>
  <pageSetup paperSize="9" scale="60" orientation="portrait" r:id="rId1"/>
  <headerFooter alignWithMargins="0">
    <oddHeader>&amp;R&amp;"Calibri"&amp;12&amp;KFF9100F O R T R O L I G&amp;1#</oddHeader>
    <oddFooter>&amp;R&amp;A&amp;L&amp;1#&amp;"Calibri"&amp;12&amp;KFF9100F O R T R O L I G</oddFooter>
  </headerFooter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5">
    <pageSetUpPr fitToPage="1"/>
  </sheetPr>
  <dimension ref="A1:N27"/>
  <sheetViews>
    <sheetView zoomScaleNormal="100" workbookViewId="0">
      <selection activeCell="L1" sqref="L1"/>
    </sheetView>
  </sheetViews>
  <sheetFormatPr baseColWidth="10" defaultColWidth="11" defaultRowHeight="12"/>
  <cols>
    <col min="1" max="1" width="22.75" style="199" customWidth="1"/>
    <col min="2" max="2" width="14.25" style="199" customWidth="1"/>
    <col min="3" max="3" width="12.875" style="199" customWidth="1"/>
    <col min="4" max="4" width="11.5" style="199" customWidth="1"/>
    <col min="5" max="5" width="10.375" style="199" customWidth="1"/>
    <col min="6" max="6" width="10.375" style="17" customWidth="1"/>
    <col min="7" max="7" width="17.125" style="17" bestFit="1" customWidth="1"/>
    <col min="8" max="9" width="11" style="17"/>
    <col min="10" max="10" width="17.125" style="17" bestFit="1" customWidth="1"/>
    <col min="11" max="16384" width="11" style="17"/>
  </cols>
  <sheetData>
    <row r="1" spans="1:11" ht="21">
      <c r="A1" s="459" t="s">
        <v>752</v>
      </c>
      <c r="B1" s="66"/>
      <c r="J1" s="899" t="s">
        <v>826</v>
      </c>
    </row>
    <row r="2" spans="1:11">
      <c r="A2" s="62" t="s">
        <v>108</v>
      </c>
      <c r="B2" s="66"/>
      <c r="G2" s="216"/>
      <c r="H2" s="167"/>
      <c r="I2" s="167"/>
      <c r="J2" s="167"/>
      <c r="K2" s="167"/>
    </row>
    <row r="3" spans="1:11">
      <c r="A3" s="70"/>
      <c r="B3" s="66"/>
      <c r="H3" s="167"/>
      <c r="I3" s="167"/>
      <c r="J3" s="167"/>
      <c r="K3" s="167"/>
    </row>
    <row r="4" spans="1:11" s="216" customFormat="1" ht="12.75" thickBot="1">
      <c r="A4" s="189">
        <v>2021</v>
      </c>
      <c r="B4" s="356" t="s">
        <v>119</v>
      </c>
      <c r="C4" s="385" t="s">
        <v>26</v>
      </c>
      <c r="D4" s="385" t="s">
        <v>27</v>
      </c>
      <c r="E4" s="385" t="s">
        <v>69</v>
      </c>
    </row>
    <row r="5" spans="1:11" s="216" customFormat="1">
      <c r="A5" s="84" t="s">
        <v>24</v>
      </c>
      <c r="B5" s="118">
        <v>132570</v>
      </c>
      <c r="C5" s="118">
        <v>15483</v>
      </c>
      <c r="D5" s="118">
        <v>6152</v>
      </c>
      <c r="E5" s="118">
        <v>154205</v>
      </c>
    </row>
    <row r="6" spans="1:11" s="216" customFormat="1">
      <c r="A6" s="82" t="s">
        <v>781</v>
      </c>
      <c r="B6" s="118">
        <v>37940</v>
      </c>
      <c r="C6" s="118">
        <v>4431</v>
      </c>
      <c r="D6" s="118">
        <v>1760</v>
      </c>
      <c r="E6" s="118">
        <v>44131</v>
      </c>
    </row>
    <row r="7" spans="1:11" s="216" customFormat="1">
      <c r="A7" s="84" t="s">
        <v>780</v>
      </c>
      <c r="B7" s="118">
        <v>21897</v>
      </c>
      <c r="C7" s="118">
        <v>2557</v>
      </c>
      <c r="D7" s="118">
        <v>1016</v>
      </c>
      <c r="E7" s="118">
        <v>25470</v>
      </c>
    </row>
    <row r="8" spans="1:11" s="216" customFormat="1">
      <c r="A8" s="82" t="s">
        <v>782</v>
      </c>
      <c r="B8" s="118">
        <v>26824</v>
      </c>
      <c r="C8" s="118">
        <v>3133</v>
      </c>
      <c r="D8" s="118">
        <v>1245</v>
      </c>
      <c r="E8" s="118">
        <v>31202</v>
      </c>
    </row>
    <row r="9" spans="1:11" s="216" customFormat="1">
      <c r="A9" s="82" t="s">
        <v>25</v>
      </c>
      <c r="B9" s="118">
        <v>11068</v>
      </c>
      <c r="C9" s="118">
        <v>1293</v>
      </c>
      <c r="D9" s="118">
        <v>513</v>
      </c>
      <c r="E9" s="118">
        <v>12874</v>
      </c>
    </row>
    <row r="10" spans="1:11" s="216" customFormat="1">
      <c r="A10" s="668" t="s">
        <v>28</v>
      </c>
      <c r="B10" s="214">
        <f>SUM(B5:B9)</f>
        <v>230299</v>
      </c>
      <c r="C10" s="214">
        <f>SUM(C5:C9)</f>
        <v>26897</v>
      </c>
      <c r="D10" s="214">
        <f>SUM(D5:D9)</f>
        <v>10686</v>
      </c>
      <c r="E10" s="214">
        <f>SUM(E5:E9)</f>
        <v>267882</v>
      </c>
    </row>
    <row r="11" spans="1:11" s="216" customFormat="1">
      <c r="A11" s="70"/>
      <c r="B11" s="66"/>
    </row>
    <row r="12" spans="1:11" s="216" customFormat="1">
      <c r="A12" s="70"/>
      <c r="B12" s="66"/>
    </row>
    <row r="13" spans="1:11" ht="12.75" thickBot="1">
      <c r="A13" s="694">
        <v>2020</v>
      </c>
      <c r="B13" s="213" t="s">
        <v>119</v>
      </c>
      <c r="C13" s="105" t="s">
        <v>26</v>
      </c>
      <c r="D13" s="105" t="s">
        <v>27</v>
      </c>
      <c r="E13" s="105" t="s">
        <v>69</v>
      </c>
      <c r="F13" s="56"/>
      <c r="H13" s="167"/>
      <c r="I13" s="167"/>
      <c r="J13" s="167"/>
      <c r="K13" s="167"/>
    </row>
    <row r="14" spans="1:11">
      <c r="A14" s="66" t="s">
        <v>24</v>
      </c>
      <c r="B14" s="77">
        <v>133239</v>
      </c>
      <c r="C14" s="77">
        <v>15174</v>
      </c>
      <c r="D14" s="77">
        <v>5359</v>
      </c>
      <c r="E14" s="77">
        <f>SUM(B14:D14)</f>
        <v>153772</v>
      </c>
      <c r="F14" s="106"/>
    </row>
    <row r="15" spans="1:11" s="216" customFormat="1">
      <c r="A15" s="14" t="s">
        <v>781</v>
      </c>
      <c r="B15" s="77">
        <v>34776</v>
      </c>
      <c r="C15" s="77">
        <v>3961</v>
      </c>
      <c r="D15" s="77">
        <v>1398</v>
      </c>
      <c r="E15" s="77">
        <f>SUM(B15:D15)</f>
        <v>40135</v>
      </c>
      <c r="F15" s="106"/>
    </row>
    <row r="16" spans="1:11">
      <c r="A16" s="66" t="s">
        <v>780</v>
      </c>
      <c r="B16" s="77">
        <v>21079</v>
      </c>
      <c r="C16" s="77">
        <v>2401</v>
      </c>
      <c r="D16" s="77">
        <v>848</v>
      </c>
      <c r="E16" s="77">
        <f t="shared" ref="E16:E18" si="0">SUM(B16:D16)</f>
        <v>24328</v>
      </c>
      <c r="F16" s="106"/>
    </row>
    <row r="17" spans="1:14">
      <c r="A17" s="14" t="s">
        <v>782</v>
      </c>
      <c r="B17" s="77">
        <v>21985</v>
      </c>
      <c r="C17" s="77">
        <v>2504</v>
      </c>
      <c r="D17" s="77">
        <v>884</v>
      </c>
      <c r="E17" s="77">
        <f t="shared" si="0"/>
        <v>25373</v>
      </c>
      <c r="F17" s="106"/>
    </row>
    <row r="18" spans="1:14">
      <c r="A18" s="14" t="s">
        <v>25</v>
      </c>
      <c r="B18" s="77">
        <v>8102</v>
      </c>
      <c r="C18" s="77">
        <v>922</v>
      </c>
      <c r="D18" s="77">
        <v>325</v>
      </c>
      <c r="E18" s="77">
        <f t="shared" si="0"/>
        <v>9349</v>
      </c>
      <c r="F18" s="106"/>
      <c r="I18" s="21"/>
    </row>
    <row r="19" spans="1:14">
      <c r="A19" s="78" t="s">
        <v>28</v>
      </c>
      <c r="B19" s="107">
        <f>SUM(B14:B18)</f>
        <v>219181</v>
      </c>
      <c r="C19" s="107">
        <f t="shared" ref="C19:D19" si="1">SUM(C14:C18)</f>
        <v>24962</v>
      </c>
      <c r="D19" s="107">
        <f t="shared" si="1"/>
        <v>8814</v>
      </c>
      <c r="E19" s="107">
        <f>SUM(E14:E18)</f>
        <v>252957</v>
      </c>
      <c r="F19" s="14"/>
      <c r="I19" s="21"/>
    </row>
    <row r="20" spans="1:14">
      <c r="A20" s="216"/>
      <c r="B20" s="216"/>
      <c r="C20" s="216"/>
      <c r="D20" s="216"/>
      <c r="E20" s="216"/>
      <c r="F20" s="56"/>
    </row>
    <row r="22" spans="1:14">
      <c r="J22" s="108"/>
      <c r="K22" s="109"/>
      <c r="L22" s="167"/>
      <c r="M22" s="167"/>
      <c r="N22" s="167"/>
    </row>
    <row r="23" spans="1:14">
      <c r="K23" s="109"/>
      <c r="L23" s="167"/>
      <c r="M23" s="167"/>
      <c r="N23" s="167"/>
    </row>
    <row r="24" spans="1:14">
      <c r="L24" s="167"/>
      <c r="M24" s="167"/>
      <c r="N24" s="167"/>
    </row>
    <row r="25" spans="1:14">
      <c r="L25" s="109"/>
      <c r="M25" s="167"/>
      <c r="N25" s="109"/>
    </row>
    <row r="26" spans="1:14">
      <c r="L26" s="167"/>
      <c r="M26" s="167"/>
      <c r="N26" s="167"/>
    </row>
    <row r="27" spans="1:14">
      <c r="L27" s="167"/>
      <c r="M27" s="167"/>
      <c r="N27" s="167"/>
    </row>
  </sheetData>
  <phoneticPr fontId="7" type="noConversion"/>
  <hyperlinks>
    <hyperlink ref="J1" location="Innholdsfortegnelse!A1" display="Innholdsfortegnelse" xr:uid="{0BB689B7-D4FE-4B84-9A01-B27E105343D1}"/>
  </hyperlinks>
  <pageMargins left="0.74803149606299213" right="0.74803149606299213" top="0.98425196850393704" bottom="0.98425196850393704" header="0.51181102362204722" footer="0.51181102362204722"/>
  <pageSetup paperSize="9" scale="77" orientation="portrait" r:id="rId1"/>
  <headerFooter alignWithMargins="0">
    <oddHeader>&amp;R&amp;"Calibri"&amp;12&amp;KFF9100F O R T R O L I G&amp;1#</oddHeader>
    <oddFooter>&amp;R&amp;A&amp;L&amp;1#&amp;"Calibri"&amp;12&amp;KFF9100F O R T R O L I G</oddFooter>
  </headerFooter>
  <colBreaks count="1" manualBreakCount="1">
    <brk id="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332A98868D64AB87E6EBE8F574B19" ma:contentTypeVersion="10" ma:contentTypeDescription="Create a new document." ma:contentTypeScope="" ma:versionID="275f5fc0782382bbba942ae24d712f34">
  <xsd:schema xmlns:xsd="http://www.w3.org/2001/XMLSchema" xmlns:xs="http://www.w3.org/2001/XMLSchema" xmlns:p="http://schemas.microsoft.com/office/2006/metadata/properties" xmlns:ns2="7cc122f8-3763-40cc-a9c8-dc765f10630d" xmlns:ns3="a3d310ad-ff41-4ac4-b61e-e7dd1401a4ef" targetNamespace="http://schemas.microsoft.com/office/2006/metadata/properties" ma:root="true" ma:fieldsID="588c55c80ea8f22aa3987e5cb5274cd2" ns2:_="" ns3:_="">
    <xsd:import namespace="7cc122f8-3763-40cc-a9c8-dc765f10630d"/>
    <xsd:import namespace="a3d310ad-ff41-4ac4-b61e-e7dd1401a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122f8-3763-40cc-a9c8-dc765f1063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310ad-ff41-4ac4-b61e-e7dd1401a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3d310ad-ff41-4ac4-b61e-e7dd1401a4ef">
      <UserInfo>
        <DisplayName>Linda Hapnes</DisplayName>
        <AccountId>6</AccountId>
        <AccountType/>
      </UserInfo>
      <UserInfo>
        <DisplayName>Elisabeth Faugstad</DisplayName>
        <AccountId>128</AccountId>
        <AccountType/>
      </UserInfo>
      <UserInfo>
        <DisplayName>Hege Vareberg Voll</DisplayName>
        <AccountId>30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7499AD5-F215-4FA7-B7FC-D349EFB716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90EFE-41BA-4676-860F-1BA98BAA24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c122f8-3763-40cc-a9c8-dc765f10630d"/>
    <ds:schemaRef ds:uri="a3d310ad-ff41-4ac4-b61e-e7dd1401a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4F6527-8AAB-4CED-81E0-CD90D5EAB252}">
  <ds:schemaRefs>
    <ds:schemaRef ds:uri="http://schemas.microsoft.com/office/infopath/2007/PartnerControls"/>
    <ds:schemaRef ds:uri="http://schemas.microsoft.com/office/2006/metadata/properties"/>
    <ds:schemaRef ds:uri="7cc122f8-3763-40cc-a9c8-dc765f10630d"/>
    <ds:schemaRef ds:uri="http://purl.org/dc/terms/"/>
    <ds:schemaRef ds:uri="a3d310ad-ff41-4ac4-b61e-e7dd1401a4ef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Navngitte områder</vt:lpstr>
      </vt:variant>
      <vt:variant>
        <vt:i4>26</vt:i4>
      </vt:variant>
    </vt:vector>
  </HeadingPairs>
  <TitlesOfParts>
    <vt:vector size="60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'19'!Utskriftsområde</vt:lpstr>
      <vt:lpstr>'2'!Utskriftsområde</vt:lpstr>
      <vt:lpstr>'21'!Utskriftsområde</vt:lpstr>
      <vt:lpstr>'22'!Utskriftsområde</vt:lpstr>
      <vt:lpstr>'23'!Utskriftsområde</vt:lpstr>
      <vt:lpstr>'24'!Utskriftsområde</vt:lpstr>
      <vt:lpstr>'25'!Utskriftsområde</vt:lpstr>
      <vt:lpstr>'26'!Utskriftsområde</vt:lpstr>
      <vt:lpstr>'27'!Utskriftsområde</vt:lpstr>
      <vt:lpstr>'28'!Utskriftsområde</vt:lpstr>
      <vt:lpstr>'3'!Utskriftsområde</vt:lpstr>
      <vt:lpstr>'4'!Utskriftsområde</vt:lpstr>
      <vt:lpstr>'5'!Utskriftsområde</vt:lpstr>
      <vt:lpstr>'7'!Utskriftsområde</vt:lpstr>
      <vt:lpstr>'8'!Utskriftsområde</vt:lpstr>
      <vt:lpstr>'9'!Utskriftsområde</vt:lpstr>
    </vt:vector>
  </TitlesOfParts>
  <Company>SR-Bank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hjustnes</dc:creator>
  <cp:lastModifiedBy>Hanne Kathrin Westgård Østråt</cp:lastModifiedBy>
  <cp:lastPrinted>2020-02-18T14:26:40Z</cp:lastPrinted>
  <dcterms:created xsi:type="dcterms:W3CDTF">2008-04-01T14:46:24Z</dcterms:created>
  <dcterms:modified xsi:type="dcterms:W3CDTF">2022-04-01T08:58:12Z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0x0101001CF332A98868D64AB87E6EBE8F574B19</vt:lpwstr>
  </property>
  <property fmtid="{D5CDD505-2E9C-101B-9397-08002B2CF9AE}" pid="3" name="SharedWithUsers">
    <vt:lpwstr>6;#Linda Hapnes</vt:lpwstr>
  </property>
  <property fmtid="{D5CDD505-2E9C-101B-9397-08002B2CF9AE}" pid="4" name="MSIP_Label_6b5809a7-3794-4347-8703-acc6c58e2a7b_Enabled">
    <vt:lpwstr>true</vt:lpwstr>
  </property>
  <property fmtid="{D5CDD505-2E9C-101B-9397-08002B2CF9AE}" pid="5" name="MSIP_Label_6b5809a7-3794-4347-8703-acc6c58e2a7b_SetDate">
    <vt:lpwstr>2022-04-01T08:58:01Z</vt:lpwstr>
  </property>
  <property fmtid="{D5CDD505-2E9C-101B-9397-08002B2CF9AE}" pid="6" name="MSIP_Label_6b5809a7-3794-4347-8703-acc6c58e2a7b_Method">
    <vt:lpwstr>Privileged</vt:lpwstr>
  </property>
  <property fmtid="{D5CDD505-2E9C-101B-9397-08002B2CF9AE}" pid="7" name="MSIP_Label_6b5809a7-3794-4347-8703-acc6c58e2a7b_Name">
    <vt:lpwstr>6b5809a7-3794-4347-8703-acc6c58e2a7b</vt:lpwstr>
  </property>
  <property fmtid="{D5CDD505-2E9C-101B-9397-08002B2CF9AE}" pid="8" name="MSIP_Label_6b5809a7-3794-4347-8703-acc6c58e2a7b_SiteId">
    <vt:lpwstr>aa041025-ad66-491f-b117-929458960abd</vt:lpwstr>
  </property>
  <property fmtid="{D5CDD505-2E9C-101B-9397-08002B2CF9AE}" pid="9" name="MSIP_Label_6b5809a7-3794-4347-8703-acc6c58e2a7b_ActionId">
    <vt:lpwstr>74b0aeb8-b408-4ef6-b242-b5ef7bb4062e</vt:lpwstr>
  </property>
  <property fmtid="{D5CDD505-2E9C-101B-9397-08002B2CF9AE}" pid="10" name="MSIP_Label_6b5809a7-3794-4347-8703-acc6c58e2a7b_ContentBits">
    <vt:lpwstr>3</vt:lpwstr>
  </property>
</Properties>
</file>