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bank.sharepoint.com/sites/Offentligkvartalsrapportering/APM2/Factbook/2023/"/>
    </mc:Choice>
  </mc:AlternateContent>
  <xr:revisionPtr revIDLastSave="6358" documentId="8_{B87203D0-81C0-4B94-8FA8-04D2C53293E1}" xr6:coauthVersionLast="47" xr6:coauthVersionMax="47" xr10:uidLastSave="{A7F24D56-4CCA-471E-9E53-6D66D5E21B78}"/>
  <bookViews>
    <workbookView xWindow="28680" yWindow="-120" windowWidth="51840" windowHeight="21240" tabRatio="748" xr2:uid="{9C8EF5D5-B9FE-4BBD-ABA9-D920957BA511}"/>
  </bookViews>
  <sheets>
    <sheet name="Front page" sheetId="19" r:id="rId1"/>
    <sheet name="Contact info" sheetId="20" r:id="rId2"/>
    <sheet name="Contents" sheetId="21" r:id="rId3"/>
    <sheet name="Chapter 1" sheetId="24" r:id="rId4"/>
    <sheet name="1.1 Fin. results &amp; key fig." sheetId="17" r:id="rId5"/>
    <sheet name="1.2 NII" sheetId="8" r:id="rId6"/>
    <sheet name="1.3 Non-NII" sheetId="3" r:id="rId7"/>
    <sheet name="1.4 Operating expenses" sheetId="5" r:id="rId8"/>
    <sheet name="1.5 Subsidiaries" sheetId="6" r:id="rId9"/>
    <sheet name="1.5 Ownership interest" sheetId="33" r:id="rId10"/>
    <sheet name="1.6 Loans &amp; fin. comm." sheetId="10" r:id="rId11"/>
    <sheet name="1.7 Liq&amp;funding (1)" sheetId="28" r:id="rId12"/>
    <sheet name="1.7 Liq&amp;funding (2)" sheetId="27" r:id="rId13"/>
    <sheet name="1.7 Ratings" sheetId="29" r:id="rId14"/>
    <sheet name="1.7 Major shareholders" sheetId="22" r:id="rId15"/>
    <sheet name="1.8 Cap.adeq" sheetId="25" r:id="rId16"/>
    <sheet name="1.9 Sustainable financing" sheetId="31" r:id="rId17"/>
    <sheet name="Chapter 2" sheetId="23" r:id="rId18"/>
    <sheet name="2.1 Fin perf" sheetId="11" r:id="rId19"/>
    <sheet name="2.2 RM" sheetId="12" r:id="rId20"/>
    <sheet name="2.3 CM" sheetId="13" r:id="rId21"/>
    <sheet name="2 4 SME" sheetId="15" r:id="rId22"/>
  </sheets>
  <externalReferences>
    <externalReference r:id="rId23"/>
    <externalReference r:id="rId24"/>
  </externalReferences>
  <definedNames>
    <definedName name="adkadk">#REF!</definedName>
    <definedName name="adkekho">#REF!</definedName>
    <definedName name="adkem1">#REF!</definedName>
    <definedName name="adkleid">#REF!</definedName>
    <definedName name="AEK">#REF!</definedName>
    <definedName name="Bankkonsern">#REF!</definedName>
    <definedName name="BM">#REF!</definedName>
    <definedName name="Bokført">#REF!</definedName>
    <definedName name="BokførtHIÅ">#REF!</definedName>
    <definedName name="CY">#REF!</definedName>
    <definedName name="DagerHIK">#REF!</definedName>
    <definedName name="DagerHIÅ">#REF!</definedName>
    <definedName name="Dageriåret">#REF!</definedName>
    <definedName name="Eliminering">#REF!</definedName>
    <definedName name="EM">#REF!</definedName>
    <definedName name="Finstart">#REF!</definedName>
    <definedName name="ForhandlerprovisjonBQ">#REF!</definedName>
    <definedName name="Forretningspartner">#REF!</definedName>
    <definedName name="Godkjentall">#REF!</definedName>
    <definedName name="Hdr_date">[1]Konfigurasjon!$F$58</definedName>
    <definedName name="Hdr_HiÅ">[2]Konfigurasjon!$E$58</definedName>
    <definedName name="Hdr_PY_closingdate">[1]Konfigurasjon!$H$58</definedName>
    <definedName name="HR">#REF!</definedName>
    <definedName name="Konsern">#REF!</definedName>
    <definedName name="Konto27129">#REF!</definedName>
    <definedName name="Konto28457">#REF!</definedName>
    <definedName name="Konto28492">#REF!</definedName>
    <definedName name="Konto48400">#REF!</definedName>
    <definedName name="Konto48405">#REF!</definedName>
    <definedName name="Linje12">#REF!</definedName>
    <definedName name="Linje13">#REF!</definedName>
    <definedName name="Linje16">#REF!</definedName>
    <definedName name="Linje17">#REF!</definedName>
    <definedName name="Linje19">#REF!</definedName>
    <definedName name="Linje20BF">#REF!</definedName>
    <definedName name="Linje25BF">#REF!</definedName>
    <definedName name="Linje30">#REF!</definedName>
    <definedName name="Linje50">#REF!</definedName>
    <definedName name="Linje518">#REF!</definedName>
    <definedName name="Linje520">#REF!</definedName>
    <definedName name="Linje522">#REF!</definedName>
    <definedName name="LInje523">#REF!</definedName>
    <definedName name="Linje529">#REF!</definedName>
    <definedName name="Linje540">#REF!</definedName>
    <definedName name="Linje55">#REF!</definedName>
    <definedName name="LinjePens">#REF!</definedName>
    <definedName name="Linjesparing">#REF!</definedName>
    <definedName name="Monner">#REF!</definedName>
    <definedName name="Ntogevvaluta">#REF!</definedName>
    <definedName name="OPRES">#REF!</definedName>
    <definedName name="PM">#REF!</definedName>
    <definedName name="Prev1QTR">#REF!</definedName>
    <definedName name="Prev1Y">#REF!</definedName>
    <definedName name="Prev2Qtr">#REF!</definedName>
    <definedName name="Prev2Y">#REF!</definedName>
    <definedName name="Prev3Qtr">#REF!</definedName>
    <definedName name="Prev3Y">#REF!</definedName>
    <definedName name="Prev4Qtr">#REF!</definedName>
    <definedName name="Prev5Qtr">#REF!</definedName>
    <definedName name="Prev6Qtr">#REF!</definedName>
    <definedName name="Prev7Qtr">#REF!</definedName>
    <definedName name="Prev8Qtr">#REF!</definedName>
    <definedName name="PYLQ">#REF!</definedName>
    <definedName name="PYLQ2">#REF!</definedName>
    <definedName name="Regnskapskube">#REF!</definedName>
    <definedName name="RIAMKFOGK">#REF!</definedName>
    <definedName name="RIAMSEOGOBL">#REF!</definedName>
    <definedName name="RIAMUTLÅNK">#REF!</definedName>
    <definedName name="RIOCI">#REF!</definedName>
    <definedName name="RIVVSERTOBL">#REF!</definedName>
    <definedName name="RIVVUTLÅNK">#REF!</definedName>
    <definedName name="RKAMANSLK">#REF!</definedName>
    <definedName name="RKAMBS">#REF!</definedName>
    <definedName name="RKAMGK">#REF!</definedName>
    <definedName name="RKAMLEIE">#REF!</definedName>
    <definedName name="RKAMRINNS">#REF!</definedName>
    <definedName name="RKAMVERPAP">#REF!</definedName>
    <definedName name="RKVVANS">#REF!</definedName>
    <definedName name="RKVVverpap">#REF!</definedName>
    <definedName name="RYGIBJTEFINBJE">#REF!</definedName>
    <definedName name="RYGIR">#REF!</definedName>
    <definedName name="Selskap">#REF!</definedName>
    <definedName name="SMB">#REF!</definedName>
    <definedName name="SnittsaldoDM">#REF!</definedName>
    <definedName name="SnittYTD">#REF!</definedName>
    <definedName name="SRBK">#REF!</definedName>
    <definedName name="SRSRBK">#REF!</definedName>
    <definedName name="Tilrettelegging">#REF!</definedName>
    <definedName name="_xlnm.Print_Area" localSheetId="4">'1.1 Fin. results &amp; key fig.'!$A$1:$I$258</definedName>
    <definedName name="_xlnm.Print_Area" localSheetId="5">'1.2 NII'!$A$1:$I$79</definedName>
    <definedName name="_xlnm.Print_Area" localSheetId="9">'1.5 Ownership interest'!$A$1:$J$43</definedName>
    <definedName name="_xlnm.Print_Area" localSheetId="8">'1.5 Subsidiaries'!$A$1:$J$107</definedName>
    <definedName name="_xlnm.Print_Area" localSheetId="11">'1.7 Liq&amp;funding (1)'!$A$1:$M$49</definedName>
    <definedName name="_xlnm.Print_Area" localSheetId="12">'1.7 Liq&amp;funding (2)'!$A$1:$J$62</definedName>
    <definedName name="_xlnm.Print_Area" localSheetId="13">'1.7 Ratings'!$A$1:$Q$24</definedName>
    <definedName name="_xlnm.Print_Area" localSheetId="15">'1.8 Cap.adeq'!$A$1:$I$81</definedName>
    <definedName name="_xlnm.Print_Area" localSheetId="19">'2.2 RM'!$A$1:$I$59</definedName>
    <definedName name="_xlnm.Print_Area" localSheetId="3">'Chapter 1'!$A$1:$I$24</definedName>
    <definedName name="_xlnm.Print_Area" localSheetId="17">'Chapter 2'!$A$1:$G$15</definedName>
    <definedName name="_xlnm.Print_Area" localSheetId="2">Contents!$A$1:$G$70</definedName>
    <definedName name="_xlnm.Print_Area" localSheetId="0">'Front page'!$A$1:$L$55</definedName>
    <definedName name="VerdiEKinst">#REF!</definedName>
    <definedName name="VerdiREinst">#REF!</definedName>
    <definedName name="Verdisikbasis">#REF!</definedName>
    <definedName name="Verdisikfast">#REF!</definedName>
    <definedName name="Verdisikmotp">#REF!</definedName>
    <definedName name="VerdiSIKOBLE">#REF!</definedName>
    <definedName name="Verdisikoblgj">#REF!</definedName>
    <definedName name="vPeriod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31" l="1"/>
  <c r="B13" i="31"/>
  <c r="B9" i="31"/>
  <c r="B10" i="31"/>
  <c r="B15" i="31" l="1"/>
  <c r="H11" i="27"/>
  <c r="H10" i="27"/>
  <c r="H5" i="27"/>
  <c r="H6" i="27"/>
  <c r="H7" i="27"/>
  <c r="H4" i="27"/>
  <c r="E9" i="31" l="1"/>
  <c r="C15" i="31"/>
  <c r="D15" i="31"/>
  <c r="E15" i="31"/>
  <c r="D60" i="25"/>
  <c r="F60" i="25"/>
  <c r="G60" i="25"/>
  <c r="C55" i="25"/>
  <c r="D55" i="25"/>
  <c r="E55" i="25"/>
  <c r="F55" i="25"/>
  <c r="G55" i="25"/>
  <c r="H55" i="25"/>
  <c r="I55" i="25"/>
  <c r="C43" i="25"/>
  <c r="C60" i="25" s="1"/>
  <c r="D43" i="25"/>
  <c r="E43" i="25"/>
  <c r="E60" i="25" s="1"/>
  <c r="F43" i="25"/>
  <c r="G43" i="25"/>
  <c r="H43" i="25"/>
  <c r="H60" i="25" s="1"/>
  <c r="I43" i="25"/>
  <c r="I60" i="25" s="1"/>
  <c r="C30" i="25"/>
  <c r="D30" i="25"/>
  <c r="E30" i="25"/>
  <c r="F30" i="25"/>
  <c r="G30" i="25"/>
  <c r="H30" i="25"/>
  <c r="I30" i="25"/>
  <c r="D22" i="25"/>
  <c r="D25" i="25" s="1"/>
  <c r="D32" i="25" s="1"/>
  <c r="C11" i="25"/>
  <c r="C22" i="25" s="1"/>
  <c r="C25" i="25" s="1"/>
  <c r="C32" i="25" s="1"/>
  <c r="D11" i="25"/>
  <c r="E11" i="25"/>
  <c r="E22" i="25" s="1"/>
  <c r="E25" i="25" s="1"/>
  <c r="E32" i="25" s="1"/>
  <c r="F11" i="25"/>
  <c r="F22" i="25" s="1"/>
  <c r="F25" i="25" s="1"/>
  <c r="F32" i="25" s="1"/>
  <c r="G11" i="25"/>
  <c r="G22" i="25" s="1"/>
  <c r="G25" i="25" s="1"/>
  <c r="G32" i="25" s="1"/>
  <c r="H11" i="25"/>
  <c r="H22" i="25" s="1"/>
  <c r="H25" i="25" s="1"/>
  <c r="H32" i="25" s="1"/>
  <c r="I11" i="25"/>
  <c r="I22" i="25" s="1"/>
  <c r="I25" i="25" s="1"/>
  <c r="I32" i="25" s="1"/>
  <c r="I11" i="28"/>
  <c r="K11" i="28"/>
  <c r="M11" i="28"/>
  <c r="M14" i="28" s="1"/>
  <c r="N11" i="28"/>
  <c r="N14" i="28" s="1"/>
  <c r="F7" i="10"/>
  <c r="F8" i="10"/>
  <c r="F9" i="10"/>
  <c r="F10" i="10"/>
  <c r="F11" i="10"/>
  <c r="F12" i="10"/>
  <c r="F13" i="10"/>
  <c r="F14" i="10"/>
  <c r="F15" i="10"/>
  <c r="F16" i="10"/>
  <c r="F17" i="10"/>
  <c r="F6" i="10"/>
  <c r="D84" i="10"/>
  <c r="E84" i="10"/>
  <c r="D78" i="10"/>
  <c r="E78" i="10"/>
  <c r="D79" i="10"/>
  <c r="E79" i="10"/>
  <c r="D80" i="10"/>
  <c r="E80" i="10"/>
  <c r="C71" i="10"/>
  <c r="D71" i="10"/>
  <c r="E71" i="10"/>
  <c r="F71" i="10"/>
  <c r="C54" i="10"/>
  <c r="D54" i="10"/>
  <c r="E54" i="10"/>
  <c r="F54" i="10"/>
  <c r="C36" i="10"/>
  <c r="D36" i="10"/>
  <c r="E36" i="10"/>
  <c r="F36" i="10"/>
  <c r="J11" i="28" l="1"/>
  <c r="J14" i="28" s="1"/>
  <c r="I14" i="28"/>
  <c r="L11" i="28"/>
  <c r="L14" i="28" s="1"/>
  <c r="K14" i="28"/>
  <c r="D89" i="10"/>
  <c r="D104" i="10" s="1"/>
  <c r="D119" i="10" s="1"/>
  <c r="D136" i="10" s="1"/>
  <c r="D145" i="10" s="1"/>
  <c r="D155" i="10" s="1"/>
  <c r="D165" i="10" s="1"/>
  <c r="E89" i="10"/>
  <c r="E104" i="10" s="1"/>
  <c r="E119" i="10" s="1"/>
  <c r="E136" i="10" s="1"/>
  <c r="E145" i="10" s="1"/>
  <c r="E155" i="10" s="1"/>
  <c r="E165" i="10" s="1"/>
  <c r="F89" i="10"/>
  <c r="F104" i="10" s="1"/>
  <c r="F119" i="10" s="1"/>
  <c r="F136" i="10" s="1"/>
  <c r="F145" i="10" s="1"/>
  <c r="F155" i="10" s="1"/>
  <c r="F165" i="10" s="1"/>
  <c r="G89" i="10"/>
  <c r="G104" i="10" s="1"/>
  <c r="G119" i="10" s="1"/>
  <c r="G136" i="10" s="1"/>
  <c r="G145" i="10" s="1"/>
  <c r="G155" i="10" s="1"/>
  <c r="G165" i="10" s="1"/>
  <c r="H89" i="10"/>
  <c r="H104" i="10" s="1"/>
  <c r="H119" i="10" s="1"/>
  <c r="H136" i="10" s="1"/>
  <c r="H145" i="10" s="1"/>
  <c r="H155" i="10" s="1"/>
  <c r="H165" i="10" s="1"/>
  <c r="I89" i="10"/>
  <c r="I104" i="10" s="1"/>
  <c r="I119" i="10" s="1"/>
  <c r="I136" i="10" s="1"/>
  <c r="I145" i="10" s="1"/>
  <c r="I155" i="10" s="1"/>
  <c r="I165" i="10" s="1"/>
  <c r="C89" i="10"/>
  <c r="C104" i="10" s="1"/>
  <c r="C119" i="10" s="1"/>
  <c r="C136" i="10" s="1"/>
  <c r="C145" i="10" s="1"/>
  <c r="C155" i="10" s="1"/>
  <c r="C165" i="10" s="1"/>
  <c r="B89" i="10"/>
  <c r="B104" i="10" s="1"/>
  <c r="B119" i="10" s="1"/>
  <c r="B136" i="10" s="1"/>
  <c r="B145" i="10" s="1"/>
  <c r="B155" i="10" s="1"/>
  <c r="B165" i="10" s="1"/>
  <c r="G17" i="10" l="1"/>
  <c r="G16" i="10"/>
  <c r="G15" i="10"/>
  <c r="G14" i="10"/>
  <c r="G13" i="10"/>
  <c r="G12" i="10"/>
  <c r="G11" i="10"/>
  <c r="G10" i="10"/>
  <c r="G9" i="10"/>
  <c r="G8" i="10"/>
  <c r="G7" i="10"/>
  <c r="G6" i="10"/>
  <c r="E18" i="10"/>
  <c r="D18" i="10"/>
  <c r="C18" i="10"/>
  <c r="B18" i="10"/>
  <c r="F18" i="10" l="1"/>
  <c r="G18" i="10"/>
  <c r="B42" i="27" l="1"/>
  <c r="B36" i="27"/>
  <c r="B43" i="27" s="1"/>
  <c r="B31" i="27"/>
  <c r="B55" i="25"/>
  <c r="B43" i="25"/>
  <c r="B30" i="25"/>
  <c r="B11" i="25"/>
  <c r="B22" i="25" s="1"/>
  <c r="B25" i="25" s="1"/>
  <c r="B44" i="27" l="1"/>
  <c r="B60" i="25"/>
  <c r="B32" i="25"/>
  <c r="C25" i="22" l="1"/>
  <c r="D25" i="22"/>
  <c r="F9" i="27"/>
  <c r="F14" i="27"/>
  <c r="F21" i="27" s="1"/>
  <c r="H14" i="27"/>
  <c r="E20" i="27"/>
  <c r="F20" i="27"/>
  <c r="G20" i="27"/>
  <c r="H20" i="27"/>
  <c r="C31" i="27"/>
  <c r="F31" i="27"/>
  <c r="D31" i="27"/>
  <c r="E31" i="27"/>
  <c r="G31" i="27"/>
  <c r="H31" i="27"/>
  <c r="C36" i="27"/>
  <c r="C43" i="27" s="1"/>
  <c r="D36" i="27"/>
  <c r="E36" i="27"/>
  <c r="F36" i="27"/>
  <c r="G36" i="27"/>
  <c r="H36" i="27"/>
  <c r="I36" i="27"/>
  <c r="C42" i="27"/>
  <c r="D42" i="27"/>
  <c r="E42" i="27"/>
  <c r="F42" i="27"/>
  <c r="G42" i="27"/>
  <c r="H42" i="27"/>
  <c r="I42" i="27"/>
  <c r="G11" i="28"/>
  <c r="B24" i="28"/>
  <c r="C24" i="28"/>
  <c r="D24" i="28"/>
  <c r="E24" i="28"/>
  <c r="F24" i="28"/>
  <c r="G24" i="28"/>
  <c r="H24" i="28"/>
  <c r="I24" i="28"/>
  <c r="B36" i="10"/>
  <c r="B54" i="10"/>
  <c r="B71" i="10"/>
  <c r="B81" i="10"/>
  <c r="D81" i="10"/>
  <c r="E81" i="10"/>
  <c r="F81" i="10"/>
  <c r="G81" i="10"/>
  <c r="H81" i="10"/>
  <c r="I81" i="10"/>
  <c r="B85" i="10"/>
  <c r="C85" i="10"/>
  <c r="D85" i="10"/>
  <c r="E85" i="10"/>
  <c r="F85" i="10"/>
  <c r="G85" i="10"/>
  <c r="H85" i="10"/>
  <c r="I85" i="10"/>
  <c r="I97" i="10"/>
  <c r="H97" i="10" s="1"/>
  <c r="G97" i="10" s="1"/>
  <c r="F97" i="10" s="1"/>
  <c r="E97" i="10" s="1"/>
  <c r="D97" i="10" s="1"/>
  <c r="C97" i="10" s="1"/>
  <c r="B90" i="10" s="1"/>
  <c r="B97" i="10" s="1"/>
  <c r="B101" i="10"/>
  <c r="C101" i="10"/>
  <c r="D101" i="10"/>
  <c r="E101" i="10"/>
  <c r="F101" i="10"/>
  <c r="G101" i="10"/>
  <c r="H101" i="10"/>
  <c r="I101" i="10"/>
  <c r="I112" i="10"/>
  <c r="I116" i="10"/>
  <c r="H116" i="10" s="1"/>
  <c r="G116" i="10" s="1"/>
  <c r="F116" i="10" s="1"/>
  <c r="E116" i="10" s="1"/>
  <c r="D116" i="10" s="1"/>
  <c r="C116" i="10" s="1"/>
  <c r="B116" i="10" s="1"/>
  <c r="D127" i="10"/>
  <c r="C127" i="10" s="1"/>
  <c r="B127" i="10"/>
  <c r="H127" i="10"/>
  <c r="G127" i="10" s="1"/>
  <c r="F127" i="10" s="1"/>
  <c r="E127" i="10" s="1"/>
  <c r="I127" i="10"/>
  <c r="I131" i="10"/>
  <c r="H131" i="10" s="1"/>
  <c r="G131" i="10" s="1"/>
  <c r="F131" i="10" s="1"/>
  <c r="E131" i="10" s="1"/>
  <c r="D131" i="10" s="1"/>
  <c r="C131" i="10" s="1"/>
  <c r="B131" i="10" s="1"/>
  <c r="E141" i="10"/>
  <c r="I141" i="10"/>
  <c r="B141" i="10"/>
  <c r="C141" i="10"/>
  <c r="D141" i="10"/>
  <c r="F141" i="10"/>
  <c r="G141" i="10"/>
  <c r="H141" i="10"/>
  <c r="I151" i="10"/>
  <c r="B151" i="10"/>
  <c r="C151" i="10"/>
  <c r="D151" i="10"/>
  <c r="F151" i="10"/>
  <c r="G151" i="10"/>
  <c r="H151" i="10"/>
  <c r="I161" i="10"/>
  <c r="E161" i="10"/>
  <c r="B161" i="10"/>
  <c r="C161" i="10"/>
  <c r="D161" i="10"/>
  <c r="F161" i="10"/>
  <c r="G161" i="10"/>
  <c r="H161" i="10"/>
  <c r="E171" i="10"/>
  <c r="B171" i="10"/>
  <c r="C171" i="10"/>
  <c r="D171" i="10"/>
  <c r="F171" i="10"/>
  <c r="G171" i="10"/>
  <c r="H171" i="10"/>
  <c r="H11" i="28" l="1"/>
  <c r="H14" i="28" s="1"/>
  <c r="G14" i="28"/>
  <c r="H112" i="10"/>
  <c r="C44" i="27"/>
  <c r="I43" i="27"/>
  <c r="H43" i="27"/>
  <c r="D44" i="27"/>
  <c r="F44" i="27"/>
  <c r="E43" i="27"/>
  <c r="H44" i="27"/>
  <c r="G44" i="27"/>
  <c r="E44" i="27"/>
  <c r="D43" i="27"/>
  <c r="G43" i="27"/>
  <c r="H21" i="27"/>
  <c r="F22" i="27"/>
  <c r="E151" i="10"/>
  <c r="I171" i="10"/>
  <c r="C81" i="10"/>
  <c r="F43" i="27"/>
  <c r="E14" i="27"/>
  <c r="E21" i="27" s="1"/>
  <c r="G14" i="27"/>
  <c r="G21" i="27" s="1"/>
  <c r="I31" i="27"/>
  <c r="I44" i="27" s="1"/>
  <c r="G9" i="27"/>
  <c r="H9" i="27"/>
  <c r="G112" i="10" l="1"/>
  <c r="H22" i="27"/>
  <c r="G22" i="27"/>
  <c r="E9" i="27"/>
  <c r="E22" i="27" s="1"/>
  <c r="B34" i="25"/>
  <c r="F112" i="10" l="1"/>
  <c r="E112" i="10" s="1"/>
  <c r="D112" i="10" l="1"/>
  <c r="C112" i="10" l="1"/>
  <c r="B105" i="10" s="1"/>
  <c r="B112" i="10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10">
    <s v="Kubekobling regnskap"/>
    <s v="[Tid].[ÅrKvartalMnd].[Kvartal].&amp;[Q3-21]"/>
    <s v="[Tid].[ÅrKvartalMnd].[Kvartal].&amp;[Q4-21]"/>
    <s v="[Tid].[ÅrKvartalMnd].[Kvartal].&amp;[Q2-21]"/>
    <s v="[Tid].[ÅrMnd].[År].&amp;[2021]"/>
    <s v="[Tid].[ÅrMnd].[År].&amp;[2020]"/>
    <s v="[Tid].[ÅrKvartalMnd].[Kvartal].&amp;[Q3-22]"/>
    <s v="[Tid].[ÅrMnd].[År].&amp;[2022]"/>
    <s v="[Tid].[ÅrKvartalMnd].[Kvartal].&amp;[Q2-22]"/>
    <s v="[Tid].[ÅrKvartalMnd].[Kvartal].&amp;[Q1-22]"/>
    <s v="[Tid].[ÅrMnd].[År].&amp;[2019]"/>
    <s v="[Kontoplan Ekstern].[Kontoplan Ekstern].[Nivå01].&amp;[170 - Resultat etter skatt].&amp;[125 - Resultat før skatt].&amp;[100 - Resultat før tap].&amp;[80 - Sum inntekter].&amp;[19 - Netto renteinntekter]"/>
    <s v="[Kontoplan Ekstern].[Kontoplan Ekstern].[Nivå01].&amp;[170 - Resultat etter skatt].&amp;[125 - Resultat før skatt].&amp;[100 - Resultat før tap].&amp;[80 - Sum inntekter].&amp;[30 - Netto provisjons- og andre inntekter]"/>
    <s v="[Kontoplan Ekstern].[Kontoplan Ekstern].[Nivå01].&amp;[170 - Resultat etter skatt].&amp;[125 - Resultat før skatt].&amp;[100 - Resultat før tap].&amp;[80 - Sum inntekter].&amp;[70 - Netto inntekter fra finansielle investeringer]"/>
    <s v="[Kontoplan Ekstern].[Kontoplan Ekstern].[Nivå01].&amp;[170 - Resultat etter skatt].&amp;[125 - Resultat før skatt].&amp;[100 - Resultat før tap].&amp;[95 - Sum driftskostnader]"/>
    <s v="[Kontoplan Ekstern].[Kontoplan Ekstern].[Nivå01].&amp;[170 - Resultat etter skatt].&amp;[125 - Resultat før skatt].&amp;[120 - Tap på utlån og garantier]"/>
    <s v="[Kontoplan Ekstern].[Kontoplan Ekstern].[Nivå01].&amp;[170 - Resultat etter skatt].&amp;[165 - Skattekostnad]"/>
    <s v="[Kontoplan Ekstern].[Kontoplan Ekstern].[Nivå01].&amp;[170 - Resultat etter skatt].&amp;[125 - Resultat før skatt].&amp;[100 - Resultat før tap].&amp;[80 - Sum inntekter].&amp;[19 - Netto renteinntekter].&amp;[10 - Renteinntekter].&amp;[11 - Renteinntekter til virkelig verdi]"/>
    <s v="[Kontoplan Ekstern].[Kontoplan Ekstern].[Nivå01].&amp;[170 - Resultat etter skatt].&amp;[125 - Resultat før skatt].&amp;[100 - Resultat før tap].&amp;[80 - Sum inntekter].&amp;[30 - Netto provisjons- og andre inntekter].&amp;[20 - Provisjonsinntekter]"/>
    <s v="[Kontoplan Ekstern].[Kontoplan Ekstern].[Nivå01].&amp;[170 - Resultat etter skatt].&amp;[125 - Resultat før skatt].&amp;[100 - Resultat før tap].&amp;[80 - Sum inntekter].&amp;[30 - Netto provisjons- og andre inntekter].&amp;[25 - Provisjonskostnader]"/>
    <s v="[Kontoplan Ekstern].[Kontoplan Ekstern].[Nivå01].&amp;[170 - Resultat etter skatt].&amp;[125 - Resultat før skatt].&amp;[100 - Resultat før tap].&amp;[80 - Sum inntekter].&amp;[30 - Netto provisjons- og andre inntekter].&amp;[29 - Andre driftsinntekter]"/>
    <s v="[Kontoplan Ekstern].[Kontoplan Ekstern].[Nivå01].&amp;[170 - Resultat etter skatt].&amp;[125 - Resultat før skatt].&amp;[100 - Resultat før tap].&amp;[80 - Sum inntekter].&amp;[70 - Netto inntekter fra finansielle investeringer].&amp;[40 - Utbytte]"/>
    <s v="{[Kontoplan Ekstern].[Kontoplan Ekstern].[Nivå01].[170 - Resultat etter skatt].[125 - Resultat før skatt].[100 - Resultat før tap].&amp;[80 - Sum inntekter].[70 - Netto inntekter fra finansielle investeringer].[50 - Inntekter fra eierinteresser i tilkn. selskap],[Kontoplan Ekstern].[Kontoplan Ekstern].[Nivå01].[170 - Resultat etter skatt].[125 - Resultat før skatt].[100 - Resultat før tap].&amp;[80 - Sum inntekter].[70 - Netto inntekter fra finansielle investeringer].[55 - Inntekter fra eierinteresser i konsernselskap]}"/>
    <s v="[Kontoplan Ekstern].[Kontoplan Ekstern].[Nivå01].&amp;[170 - Resultat etter skatt].&amp;[125 - Resultat før skatt].&amp;[100 - Resultat før tap].&amp;[80 - Sum inntekter].&amp;[70 - Netto inntekter fra finansielle investeringer].&amp;[60 - Inntekter fra finansielle investeringer]"/>
    <s v="[Kontoplan Ekstern].[Kontoplan Ekstern].[Nivå01].&amp;[170 - Resultat etter skatt].&amp;[125 - Resultat før skatt].&amp;[100 - Resultat før tap].&amp;[95 - Sum driftskostnader].&amp;[90 - Personalkostnader]"/>
    <s v="[Kontoplan Ekstern].[Kontoplan Ekstern].[Nivå01].&amp;[170 - Resultat etter skatt].&amp;[125 - Resultat før skatt].&amp;[100 - Resultat før tap].&amp;[95 - Sum driftskostnader].&amp;[91 - Andre driftskostnader]"/>
    <s v="[Kontoplan Ekstern].[Kontoplan Ekstern].[Nivå01].&amp;[170 - Resultat etter skatt].&amp;[125 - Resultat før skatt].&amp;[100 - Resultat før tap].&amp;[95 - Sum driftskostnader].&amp;[92 - Avskrivninger og nedskrivninger]"/>
    <s v="{[Kontoplan Ekstern].[Kontoplan Ekstern].[Nivå01].&amp;[850 - Sum gjeld og egenkapital].[700 - Sum egenkapital].[645 - Annen Egenkapital].[27129 PÅL. RENTER FONDSOBL EK],[Kontoplan Ekstern].[Kontoplan Ekstern].[Nivå01].&amp;[850 - Sum gjeld og egenkapital].[700 - Sum egenkapital].[645 - Annen Egenkapital].[28457 FONDSOBLIGASJON RENTER]}"/>
    <s v="[Kontoplan Ekstern].[Kontoplan Ekstern].[Nivå01].&amp;[330 - Utvidet resultat].&amp;[Poster som ikke reklassifiseres over resultatet].&amp;[Estimatavvik pensjoner]"/>
    <s v="[Kontoplan Ekstern].[Kontoplan Ekstern].[Nivå01].&amp;[330 - Utvidet resultat].&amp;[Poster som ikke reklassifiseres over resultatet].&amp;[Skatteeffekt estimatavvik pensjoner]"/>
    <s v="[Kontoplan Ekstern].[Kontoplan Ekstern].[Nivå01].&amp;[330 - Utvidet resultat].&amp;[Poster som kan reklassifiseres over resultatet].&amp;[Basisswap spread]"/>
    <s v="[Kontoplan Ekstern].[Kontoplan Ekstern].[Nivå01].&amp;[330 - Utvidet resultat].&amp;[Poster som kan reklassifiseres over resultatet].&amp;[Skatteeffekt basisswap spread]"/>
    <s v="[Kontoplan Ekstern].[Kontoplan Ekstern].[Nivå01].&amp;[330 - Utvidet resultat].&amp;[Poster som kan reklassifiseres over resultatet].&amp;[Andel av utvidet resultat i TS og FKV]"/>
    <s v="[Kontoplan Ekstern].[Kontoplan Ekstern].[Nivå01].&amp;[600 - Sum eiendeler].&amp;[500 - Kontanter og fordringer på sentralbanken]"/>
    <s v="[Kontoplan Ekstern].[Kontoplan Ekstern].[Nivå01].&amp;[600 - Sum eiendeler].&amp;[505 - Utlån til og fordr. på kredittinstitusjoner]"/>
    <s v="[Kontoplan Ekstern].[Kontoplan Ekstern].[Nivå01].&amp;[600 - Sum eiendeler].&amp;[525 - Netto utlån til kunder]"/>
    <s v="[Kontoplan Ekstern].[Kontoplan Ekstern].[Nivå01].&amp;[600 - Sum eiendeler].&amp;[529 - Sertifikater og obligasjoner]"/>
    <s v="[Kontoplan Ekstern].[Kontoplan Ekstern].[Nivå01].&amp;[600 - Sum eiendeler].&amp;[540 - Finansielle derivater]"/>
    <s v="[Kontoplan Ekstern].[Kontoplan Ekstern].[Nivå01].&amp;[600 - Sum eiendeler].&amp;[545 - Aksjer, andeler og egenkapitalinteresser]"/>
    <s v="[Kontoplan Ekstern].[Kontoplan Ekstern].[Nivå01].&amp;[600 - Sum eiendeler].&amp;[550 - Investering i eierinteresser]"/>
    <s v="[Kontoplan Ekstern].[Kontoplan Ekstern].[Nivå01].&amp;[600 - Sum eiendeler].&amp;[555 - Investering i konsernselskaper]"/>
    <s v="[Kontoplan Ekstern].[Kontoplan Ekstern].[Nivå01].&amp;[600 - Sum eiendeler].&amp;[560 - Immaterielle eiendeler]"/>
    <s v="[Kontoplan Ekstern].[Kontoplan Ekstern].[Nivå01].&amp;[600 - Sum eiendeler].&amp;[562 - Utsatt skattefordel]"/>
    <s v="[Kontoplan Ekstern].[Kontoplan Ekstern].[Nivå01].&amp;[600 - Sum eiendeler].&amp;[565 - Varige driftsmidler]"/>
    <s v="[Kontoplan Ekstern].[Kontoplan Ekstern].[Nivå01].&amp;[600 - Sum eiendeler].&amp;[568 - Leierettigheter]"/>
    <s v="[Kontoplan Ekstern].[Kontoplan Ekstern].[Nivå01].&amp;[600 - Sum eiendeler].&amp;[580 - Andre eiendeler]"/>
    <s v="[Kontoplan Ekstern].[Kontoplan Ekstern].[Nivå01].&amp;[850 - Sum gjeld og egenkapital].&amp;[820 - Sum gjeld].&amp;[720 - Gjeld til kredittinstitusjoner]"/>
    <s v="[Kontoplan Ekstern].[Kontoplan Ekstern].[Nivå01].&amp;[850 - Sum gjeld og egenkapital].&amp;[820 - Sum gjeld].&amp;[725 - Innskudd fra  kunder]"/>
    <s v="[Kontoplan Ekstern].[Kontoplan Ekstern].[Nivå01].&amp;[850 - Sum gjeld og egenkapital].&amp;[820 - Sum gjeld].&amp;[730 - Gjeld stiftet ved utstedelse av verdipapir]"/>
    <s v="[Kontoplan Ekstern].[Kontoplan Ekstern].[Nivå01].&amp;[850 - Sum gjeld og egenkapital].&amp;[820 - Sum gjeld].&amp;[740 - Finansielle derivater]"/>
    <s v="[Kontoplan Ekstern].[Kontoplan Ekstern].[Nivå01].&amp;[850 - Sum gjeld og egenkapital].&amp;[820 - Sum gjeld].&amp;[745 - Betalbar skatt]"/>
    <s v="[Kontoplan Ekstern].[Kontoplan Ekstern].[Nivå01].&amp;[850 - Sum gjeld og egenkapital].&amp;[820 - Sum gjeld].&amp;[746 - Forpliktelser knyttet til leieavtaler]"/>
    <s v="[Kontoplan Ekstern].[Kontoplan Ekstern].[Nivå01].&amp;[850 - Sum gjeld og egenkapital].&amp;[820 - Sum gjeld].&amp;[759 - Pensjonsforpliktelser]"/>
    <s v="[Kontoplan Ekstern].[Kontoplan Ekstern].[Nivå01].&amp;[850 - Sum gjeld og egenkapital].&amp;[820 - Sum gjeld].&amp;[756 - Nedskrivninger på finansielle forpliktelser]"/>
    <s v="[Kontoplan Ekstern].[Kontoplan Ekstern].[Nivå01].&amp;[850 - Sum gjeld og egenkapital].&amp;[820 - Sum gjeld].&amp;[760 - Annen gjeld]"/>
    <s v="[Kontoplan Ekstern].[Kontoplan Ekstern].[Nivå01].&amp;[850 - Sum gjeld og egenkapital].&amp;[820 - Sum gjeld].&amp;[764 - Etterstilt gjeld]"/>
    <s v="[Kontoplan Ekstern].[Kontoplan Ekstern].[Nivå01].&amp;[850 - Sum gjeld og egenkapital].&amp;[820 - Sum gjeld].&amp;[765 - Ansvarlig lånekapital]"/>
    <s v="[Kontoplan Ekstern].[Kontoplan Ekstern].[Nivå01].&amp;[850 - Sum gjeld og egenkapital].&amp;[700 - Sum egenkapital].&amp;[610 - Aksjekapital]"/>
    <s v="[Kontoplan Ekstern].[Kontoplan Ekstern].[Nivå01].&amp;[850 - Sum gjeld og egenkapital].&amp;[700 - Sum egenkapital].&amp;[615 - Overkursfond]"/>
    <s v="[Kontoplan Ekstern].[Kontoplan Ekstern].[Nivå01].&amp;[850 - Sum gjeld og egenkapital].&amp;[700 - Sum egenkapital].&amp;[625 - Avsatt utbytte]"/>
    <s v="[Kontoplan Ekstern].[Kontoplan Ekstern].[Nivå01].&amp;[850 - Sum gjeld og egenkapital].&amp;[700 - Sum egenkapital].&amp;[620 - Hybridkapital]"/>
    <s v="[Kontoplan].[Kontoplan].[Nivå01].&amp;[Bidrag].&amp;[Sum Inntekter].&amp;[Sum andre inntekter].&amp;[Betalingsformidling]"/>
    <s v="{[Kontoplan].[Kontoplan].[All].[Bidrag].[Sum Inntekter].[Sum andre inntekter].[Pensjon],[Kontoplan].[Kontoplan].[All].[Bidrag].[Sum Inntekter].[Sum andre inntekter].[Portef.innt. sparing/plasser.]}"/>
    <s v="[Kontoplan].[Kontoplan].[Nivå01].&amp;[Bidrag].&amp;[Sum Inntekter].&amp;[Sum andre inntekter].&amp;[Forsikring]"/>
    <s v="[Kontoplan].[Kontoplan].[Nivå01].&amp;[Bidrag].&amp;[Sum Inntekter].&amp;[Sum andre inntekter].&amp;[Provisjon Regnskapshuset]"/>
    <s v="[Kontoplan Ekstern].[Kontoplan Ekstern].[Nivå01].&amp;[170 - Resultat etter skatt].&amp;[125 - Resultat før skatt].&amp;[100 - Resultat før tap].&amp;[80 - Sum inntekter].&amp;[70 - Netto inntekter fra finansielle investeringer].&amp;[50 - Inntekter fra eierinteresser i tilkn. selskap]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renteinstrumenter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eiendeler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egenkapitalinstrumenter]}"/>
    <s v="{[Kontoplan Ekstern].[Kontoplan Ekstern].[All].[170 - Resultat etter skatt].[125 - Resultat før skatt].[100 - Resultat før tap].[80 - Sum inntekter].[70 - Netto inntekter fra finansielle investeringer].[60 - Inntekter fra finansielle investeringer].[Netto gevinst  valuta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Basisswapp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Fastrente utlån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Netto motpartsrisiko derivater, inklusiv CVA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gjeld]}"/>
    <s v="[Kontoplan Ekstern].[Kontoplan Ekstern].[Nivå01].&amp;[170 - Resultat etter skatt].&amp;[125 - Resultat før skatt].&amp;[100 - Resultat før tap].&amp;[95 - Sum driftskostnader].&amp;[91 - Andre driftskostnader].&amp;[IT kostnader]"/>
    <s v="[Kontoplan Ekstern].[Kontoplan Ekstern].[Nivå01].&amp;[170 - Resultat etter skatt].&amp;[125 - Resultat før skatt].&amp;[100 - Resultat før tap].&amp;[95 - Sum driftskostnader].&amp;[91 - Andre driftskostnader].&amp;[Markedsføring]"/>
    <s v="[Kontoplan Ekstern].[Kontoplan Ekstern].[Nivå01].&amp;[170 - Resultat etter skatt].&amp;[125 - Resultat før skatt].&amp;[100 - Resultat før tap].&amp;[95 - Sum driftskostnader].&amp;[91 - Andre driftskostnader].&amp;[Øvrige administrasjonskostnader]"/>
    <s v="[Kontoplan Ekstern].[Kontoplan Ekstern].[Nivå01].&amp;[170 - Resultat etter skatt].&amp;[125 - Resultat før skatt].&amp;[100 - Resultat før tap].&amp;[95 - Sum driftskostnader].&amp;[91 - Andre driftskostnader].&amp;[Driftskostnader faste eiendommer]"/>
    <s v="{[Kontoplan Ekstern].[Kontoplan Ekstern].[All].[170 - Resultat etter skatt].[125 - Resultat før skatt].[100 - Resultat før tap].[95 - Sum driftskostnader].[91 - Andre driftskostnader].[Andre driftskostnader],[Kontoplan Ekstern].[Kontoplan Ekstern].[All].[170 - Resultat etter skatt].[125 - Resultat før skatt].[100 - Resultat før tap].[95 - Sum driftskostnader].[91 - Andre driftskostnader].[Eksterne honnorarer],[Kontoplan Ekstern].[Kontoplan Ekstern].[All].[170 - Resultat etter skatt].[125 - Resultat før skatt].[100 - Resultat før tap].[95 - Sum driftskostnader].[91 - Andre driftskostnader].[EM1 Markedsføringspakker],[Kontoplan Ekstern].[Kontoplan Ekstern].[All].[170 - Resultat etter skatt].[125 - Resultat før skatt].[100 - Resultat før tap].[95 - Sum driftskostnader].[91 - Andre driftskostnader].[Leie lokaler]}"/>
    <s v="[Kontoplan Ekstern].[Kontoplan Ekstern].[Nivå01].&amp;[170 - Resultat etter skatt].&amp;[125 - Resultat før skatt].&amp;[100 - Resultat før tap].&amp;[95 - Sum driftskostnader].&amp;[90 - Personalkostnader].&amp;[Lønn]"/>
    <s v="[Kontoplan Ekstern].[Kontoplan Ekstern].[Nivå01].&amp;[170 - Resultat etter skatt].&amp;[125 - Resultat før skatt].&amp;[100 - Resultat før tap].&amp;[95 - Sum driftskostnader].&amp;[90 - Personalkostnader].&amp;[Pensjoner]"/>
    <s v="[Kontoplan Ekstern].[Kontoplan Ekstern].[Nivå01].&amp;[170 - Resultat etter skatt].&amp;[125 - Resultat før skatt].&amp;[100 - Resultat før tap].&amp;[95 - Sum driftskostnader].&amp;[90 - Personalkostnader].&amp;[Sosiale kostnader]"/>
    <s v="[Kontoplan Ekstern].[Kontoplan Ekstern].[Nivå01].&amp;[170 - Resultat etter skatt].&amp;[125 - Resultat før skatt].&amp;[100 - Resultat før tap].&amp;[95 - Sum driftskostnader].&amp;[90 - Personalkostnader].&amp;[Øvrige personalkostnader]"/>
    <s v="[Kontoplan Ekstern].[Kontoplan Ekstern].[Nivå01].&amp;[170 - Resultat etter skatt].&amp;[125 - Resultat før skatt]"/>
    <s v="{[Kontoplan Ekstern].[Kontoplan Ekstern].[All].[170 - Resultat etter skatt].[125 - Resultat før skatt].[100 - Resultat før tap].[80 - Sum inntekter].[19 - Netto renteinntekter].[10 - Renteinntekter].[12 - Renteinntekter vurdert til amortisert kost].[Renter av fordringer på kredittinstitusjoner]}"/>
    <s v="{[Kontoplan Ekstern].[Kontoplan Ekstern].[All].[170 - Resultat etter skatt].[125 - Resultat før skatt].[100 - Resultat før tap].[80 - Sum inntekter].[19 - Netto renteinntekter].[10 - Renteinntekter].[12 - Renteinntekter vurdert til amortisert kost].[Renter av sertifikater og obligasjoner],[Kontoplan Ekstern].[Kontoplan Ekstern].[All].[170 - Resultat etter skatt].[125 - Resultat før skatt].[100 - Resultat før tap].[80 - Sum inntekter].[19 - Netto renteinntekter].[10 - Renteinntekter].[11 - Renteinntekter til virkelig verdi].[Renter av sertifikater og obligasjoner vv]}"/>
    <s v="{[Kontoplan Ekstern].[Kontoplan Ekstern].[All].[170 - Resultat etter skatt].[125 - Resultat før skatt].[100 - Resultat før tap].[80 - Sum inntekter].[19 - Netto renteinntekter].[15 - Rentekostnader].[17 - Rentekostnader vurdert til amortisert kost].[Renter på gjeld til kredittinstitusjon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innskudd fra kund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utstedte verdipapirer],[Kontoplan Ekstern].[Kontoplan Ekstern].[All].[170 - Resultat etter skatt].[125 - Resultat før skatt].[100 - Resultat før tap].[80 - Sum inntekter].[19 - Netto renteinntekter].[15 - Rentekostnader].[16 - Rentekostnader vurdert til virkelig verdi].[Renter på utstedte verdipapirer]}"/>
    <s v="{[Kontoplan Ekstern].[Kontoplan Ekstern].[All].[170 - Resultat etter skatt].[125 - Resultat før skatt].[100 - Resultat før tap].[80 - Sum inntekter].[19 - Netto renteinntekter].[15 - Rentekostnader].[17 - Rentekostnader vurdert til amortisert kost].[Avgift til Bankenes Sikringsfond]}"/>
    <s v="{[Kontoplan Ekstern].[Kontoplan Ekstern].[All].[170 - Resultat etter skatt].[125 - Resultat før skatt].[100 - Resultat før tap].[80 - Sum inntekter].[19 - Netto renteinntekter].[15 - Rentekostnader].[17 - Rentekostnader vurdert til amortisert kost].[Renter leierettighet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ansvarlig lånekapital],[Kontoplan Ekstern].[Kontoplan Ekstern].[All].[170 - Resultat etter skatt].[125 - Resultat før skatt].[100 - Resultat før tap].[80 - Sum inntekter].[19 - Netto renteinntekter].[15 - Rentekostnader].[16 - Rentekostnader vurdert til virkelig verdi].[Renter på ansvarlig lånekapital]}"/>
    <s v="[Kontoplan Ekstern].[Kontoplan Ekstern].[Nivå01].&amp;[600 - Sum eiendeler].&amp;[525 - Netto utlån til kunder].&amp;[510 - Brutto utlån til kunder]"/>
    <s v="{[Kontoplan].[Kontoplan].[All].[Bidrag].[Sum Inntekter].[Sum andre inntekter].[Øvrige inntekter].[Øvrige tjenestegebyr].[48400 EIENDOMSOMSETNING],[Kontoplan].[Kontoplan].[All].[Bidrag].[Sum Inntekter].[Sum andre inntekter].[Øvrige inntekter].[Inntekter EM 1]}"/>
    <s v="[Kontoplan].[Kontoplan].[Nivå01].&amp;[Bidrag].&amp;[Sum Inntekter].&amp;[Sum andre inntekter].&amp;[Garantiprovisjon]"/>
    <s v="[Kontoplan].[Kontoplan].[Nivå01].&amp;[Bidrag].&amp;[Sum Inntekter].&amp;[Sum andre inntekter].&amp;[Øvrige inntekter]"/>
    <s v="[Selskap].[Selskaper Gruppert].[Selskap].&amp;[Sparebank 1 Gruppen AS]"/>
    <s v="[Selskap].[Selskaper Gruppert].[Selskap].&amp;[BN Bank]"/>
    <s v="[Selskap].[Selskaper Gruppert].[Selskap].&amp;[SpB 1 Forvaltning AS]"/>
    <s v="[Selskap].[Selskaper Gruppert].[Selskap].&amp;[Sparebank 1 Kreditt AS]"/>
    <s v="[Selskap].[Selskaper Gruppert].[Selskap].&amp;[Sparebank 1 Betaling AS]"/>
    <s v="{[Kontoplan Ekstern].[Kontoplan Ekstern].[Nivå01].&amp;[850 - Sum gjeld og egenkapital].[700 - Sum egenkapital].[649 - Opptjent resultat],[Kontoplan Ekstern].[Kontoplan Ekstern].[Nivå01].&amp;[850 - Sum gjeld og egenkapital].[700 - Sum egenkapital].[645 - Annen Egenkapital]}"/>
    <s v="{[Kontoplan Ekstern].[Kontoplan Ekstern].[All].[600 - Sum eiendeler].[525 - Netto utlån til kunder].[518 - Individuelle nedskrivninger],[Kontoplan Ekstern].[Kontoplan Ekstern].[All].[600 - Sum eiendeler].[525 - Netto utlån til kunder].[520 - Bøtte 1],[Kontoplan Ekstern].[Kontoplan Ekstern].[All].[600 - Sum eiendeler].[525 - Netto utlån til kunder].[522 - Bøtte 2],[Kontoplan Ekstern].[Kontoplan Ekstern].[All].[600 - Sum eiendeler].[525 - Netto utlån til kunder].[523 - Bøtte 3]}"/>
    <s v="{[Kontoplan Ekstern].[Kontoplan Ekstern].[All].[600 - Sum eiendeler].[529 - Sertifikater og obligasjoner],[Kontoplan Ekstern].[Kontoplan Ekstern].[All].[600 - Sum eiendeler].[540 - Finansielle derivater]}"/>
    <s v="[Kontoplan Ekstern].[Kontoplan Ekstern].[Nivå01].&amp;[600 - Sum eiendeler]"/>
    <s v="[Tid].[ÅrKvartalMnd].[Kvartal].&amp;[Q4-22]"/>
    <s v="{[Kontoplan Ekstern].[Kontoplan Ekstern].[Nivå01].[170 - Resultat etter skatt].[125 - Resultat før skatt].[100 - Resultat før tap].&amp;[80 - Sum inntekter].[19 - Netto renteinntekter].[15 - Rentekostnader].[16 - Rentekostnader vurdert til virkelig verdi],[Kontoplan Ekstern].[Kontoplan Ekstern].[Nivå01].[170 - Resultat etter skatt].[125 - Resultat før skatt].[100 - Resultat før tap].&amp;[80 - Sum inntekter].[19 - Netto renteinntekter].[15 - Rentekostnader].[17 - Rentekostnader vurdert til amortisert kost]}"/>
    <s v="{[Selskap].[Selskaper Gruppert].[Selskap].&amp;[Sparebank 1 Bank og Regnskap AS],[Selskap].[Selskaper Gruppert].[Selskap].&amp;[Sparebank 1 Gjeldsinformasjon AS],[Selskap].[Selskaper Gruppert].[Selskap].&amp;[SpareBank 1 Utvikling DA]}"/>
    <s v="{[Kontoplan].[Kontoplan].[All].[Bidrag].[Sum Inntekter].[Sum andre inntekter].[Tilrettelegging],[Kontoplan].[Kontoplan].[All].[Bidrag].[Sum Inntekter].[Sum andre inntekter].[Provisjon SpareBank 1 Markets]}"/>
    <s v="[Tid].[ÅrKvartalMnd].[Kvartal].&amp;[Q1-23]"/>
    <s v="[Tid].[ÅrMnd].[År].&amp;[2023]"/>
    <s v="{[Kontoplan Ekstern].[Kontoplan Ekstern].[All].[170 - Resultat etter skatt].[125 - Resultat før skatt].[100 - Resultat før tap].[80 - Sum inntekter].[19 - Netto renteinntekter].[10 - Renteinntekter].[13 - Renteinntekter vurdert til virkelig verdi OCI],[Kontoplan Ekstern].[Kontoplan Ekstern].[Nivå01].[170 - Resultat etter skatt].[125 - Resultat før skatt].[100 - Resultat før tap].&amp;[80 - Sum inntekter].[19 - Netto renteinntekter].[10 - Renteinntekter].[12 - Renteinntekter vurdert til amortisert kost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,[Kontoplan Ekstern].[Kontoplan Ekstern].[All].[170 - Resultat etter skatt].[125 - Resultat før skatt].[100 - Resultat før tap].[80 - Sum inntekter].[19 - Netto renteinntekter].[10 - Renteinntekter].[13 - Renteinntekter vurdert til virkelig verdi OCI].[Renter av utlån kunder OCI]}"/>
  </metadataStrings>
  <mdxMetadata count="110">
    <mdx n="0" f="m">
      <t c="1">
        <n x="1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2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s">
      <ms ns="22" c="0"/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s">
      <ms ns="27" c="0"/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m">
      <t c="1">
        <n x="59"/>
      </t>
    </mdx>
    <mdx n="0" f="m">
      <t c="1">
        <n x="60"/>
      </t>
    </mdx>
    <mdx n="0" f="m">
      <t c="1">
        <n x="61"/>
      </t>
    </mdx>
    <mdx n="0" f="s">
      <ms ns="62" c="0"/>
    </mdx>
    <mdx n="0" f="m">
      <t c="1">
        <n x="63"/>
      </t>
    </mdx>
    <mdx n="0" f="m">
      <t c="1">
        <n x="64"/>
      </t>
    </mdx>
    <mdx n="0" f="m">
      <t c="1">
        <n x="65"/>
      </t>
    </mdx>
    <mdx n="0" f="s">
      <ms ns="66" c="0"/>
    </mdx>
    <mdx n="0" f="s">
      <ms ns="67" c="0"/>
    </mdx>
    <mdx n="0" f="s">
      <ms ns="68" c="0"/>
    </mdx>
    <mdx n="0" f="s">
      <ms ns="69" c="0"/>
    </mdx>
    <mdx n="0" f="m">
      <t c="1">
        <n x="70"/>
      </t>
    </mdx>
    <mdx n="0" f="m">
      <t c="1">
        <n x="71"/>
      </t>
    </mdx>
    <mdx n="0" f="m">
      <t c="1">
        <n x="72"/>
      </t>
    </mdx>
    <mdx n="0" f="m">
      <t c="1">
        <n x="73"/>
      </t>
    </mdx>
    <mdx n="0" f="s">
      <ms ns="74" c="0"/>
    </mdx>
    <mdx n="0" f="m">
      <t c="1">
        <n x="75"/>
      </t>
    </mdx>
    <mdx n="0" f="m">
      <t c="1">
        <n x="76"/>
      </t>
    </mdx>
    <mdx n="0" f="m">
      <t c="1">
        <n x="77"/>
      </t>
    </mdx>
    <mdx n="0" f="m">
      <t c="1">
        <n x="78"/>
      </t>
    </mdx>
    <mdx n="0" f="m">
      <t c="1">
        <n x="79"/>
      </t>
    </mdx>
    <mdx n="0" f="s">
      <ms ns="80" c="0"/>
    </mdx>
    <mdx n="0" f="s">
      <ms ns="81" c="0"/>
    </mdx>
    <mdx n="0" f="s">
      <ms ns="82" c="0"/>
    </mdx>
    <mdx n="0" f="s">
      <ms ns="83" c="0"/>
    </mdx>
    <mdx n="0" f="s">
      <ms ns="84" c="0"/>
    </mdx>
    <mdx n="0" f="s">
      <ms ns="85" c="0"/>
    </mdx>
    <mdx n="0" f="s">
      <ms ns="86" c="0"/>
    </mdx>
    <mdx n="0" f="s">
      <ms ns="87" c="0"/>
    </mdx>
    <mdx n="0" f="m">
      <t c="1">
        <n x="88"/>
      </t>
    </mdx>
    <mdx n="0" f="s">
      <ms ns="89" c="0"/>
    </mdx>
    <mdx n="0" f="m">
      <t c="1">
        <n x="90"/>
      </t>
    </mdx>
    <mdx n="0" f="m">
      <t c="1">
        <n x="91"/>
      </t>
    </mdx>
    <mdx n="0" f="m">
      <t c="1">
        <n x="92"/>
      </t>
    </mdx>
    <mdx n="0" f="m">
      <t c="1">
        <n x="93"/>
      </t>
    </mdx>
    <mdx n="0" f="m">
      <t c="1">
        <n x="94"/>
      </t>
    </mdx>
    <mdx n="0" f="m">
      <t c="1">
        <n x="95"/>
      </t>
    </mdx>
    <mdx n="0" f="m">
      <t c="1">
        <n x="96"/>
      </t>
    </mdx>
    <mdx n="0" f="s">
      <ms ns="97" c="0"/>
    </mdx>
    <mdx n="0" f="s">
      <ms ns="98" c="0"/>
    </mdx>
    <mdx n="0" f="s">
      <ms ns="99" c="0"/>
    </mdx>
    <mdx n="0" f="m">
      <t c="1">
        <n x="100"/>
      </t>
    </mdx>
    <mdx n="0" f="r">
      <t c="1">
        <n x="101"/>
      </t>
    </mdx>
    <mdx n="0" f="m">
      <t c="1">
        <n x="6"/>
      </t>
    </mdx>
    <mdx n="0" f="s">
      <ms ns="102" c="0"/>
    </mdx>
    <mdx n="0" f="s">
      <ms ns="103" c="0"/>
    </mdx>
    <mdx n="0" f="m">
      <t c="1">
        <n x="101"/>
      </t>
    </mdx>
    <mdx n="0" f="s">
      <ms ns="104" c="0"/>
    </mdx>
    <mdx n="0" f="r">
      <t c="1">
        <n x="105"/>
      </t>
    </mdx>
    <mdx n="0" f="m">
      <t c="1">
        <n x="106"/>
      </t>
    </mdx>
    <mdx n="0" f="s">
      <ms ns="107" c="0"/>
    </mdx>
    <mdx n="0" f="s">
      <ms ns="108" c="0"/>
    </mdx>
    <mdx n="0" f="s">
      <ms ns="109" c="0"/>
    </mdx>
  </mdxMetadata>
  <valueMetadata count="11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</valueMetadata>
</metadata>
</file>

<file path=xl/sharedStrings.xml><?xml version="1.0" encoding="utf-8"?>
<sst xmlns="http://schemas.openxmlformats.org/spreadsheetml/2006/main" count="1551" uniqueCount="613">
  <si>
    <t>Total income</t>
  </si>
  <si>
    <t>Operating profit before impairments</t>
  </si>
  <si>
    <t>Pre-tax profit</t>
  </si>
  <si>
    <t>Profit after tax</t>
  </si>
  <si>
    <t>Income statement - condensed</t>
  </si>
  <si>
    <t>Total operating expenses</t>
  </si>
  <si>
    <t>Net interest income</t>
  </si>
  <si>
    <t>Net commission and other income</t>
  </si>
  <si>
    <t>Shareholders` shares of the profit</t>
  </si>
  <si>
    <t>Net income on financial investments</t>
  </si>
  <si>
    <t>Comprehensive income statement</t>
  </si>
  <si>
    <t>Total income not reclassified through profit or loss</t>
  </si>
  <si>
    <t>Total items reclassified through profit or loss</t>
  </si>
  <si>
    <t>Other comprehensive income</t>
  </si>
  <si>
    <t>Total comprehensive income</t>
  </si>
  <si>
    <t>Total assets</t>
  </si>
  <si>
    <t>Total liabilities</t>
  </si>
  <si>
    <t>Total equity</t>
  </si>
  <si>
    <t>Total liabilities and equity</t>
  </si>
  <si>
    <t>Full year figures</t>
  </si>
  <si>
    <t>Operating expenses</t>
  </si>
  <si>
    <t>FinStart Nordic AS</t>
  </si>
  <si>
    <t>Monio AS</t>
  </si>
  <si>
    <t>Others</t>
  </si>
  <si>
    <t>Total subsidiaries</t>
  </si>
  <si>
    <t>Total interest income</t>
  </si>
  <si>
    <t>Total interest expenses</t>
  </si>
  <si>
    <t>Net interest income - split by segments</t>
  </si>
  <si>
    <t>Average volumes - split by segments</t>
  </si>
  <si>
    <t>Retail market</t>
  </si>
  <si>
    <t>Group</t>
  </si>
  <si>
    <t>Other activities</t>
  </si>
  <si>
    <t>Retail market - Financial performance</t>
  </si>
  <si>
    <t>Key figures in per cent</t>
  </si>
  <si>
    <t>Ownership interests</t>
  </si>
  <si>
    <t>Profitshare after tax</t>
  </si>
  <si>
    <t>Total ownership interests</t>
  </si>
  <si>
    <t xml:space="preserve">Total ownership in the group </t>
  </si>
  <si>
    <t>Interest ownership (%)</t>
  </si>
  <si>
    <t>BALANCE SHEET</t>
  </si>
  <si>
    <t>Gross loans to customers</t>
  </si>
  <si>
    <t>Deposits from customers</t>
  </si>
  <si>
    <t>Average total assets</t>
  </si>
  <si>
    <t xml:space="preserve">Balance growth </t>
  </si>
  <si>
    <t>Common equity Tier 1 capital ratio</t>
  </si>
  <si>
    <t>Tier 1 capital ratio</t>
  </si>
  <si>
    <t>Capital ratio</t>
  </si>
  <si>
    <t>Tier 1 capital</t>
  </si>
  <si>
    <t>Liquidity</t>
  </si>
  <si>
    <t>SpareBank 1 SR-Bank share</t>
  </si>
  <si>
    <t>Market price</t>
  </si>
  <si>
    <t>Market capitalisation (MNOK)</t>
  </si>
  <si>
    <t>Dividends per share</t>
  </si>
  <si>
    <t xml:space="preserve">Earnings per share, NOK </t>
  </si>
  <si>
    <t>Profitability</t>
  </si>
  <si>
    <t>Balance sheet figures from quarterly accounts</t>
  </si>
  <si>
    <t>Impairments on loans and financial commitments</t>
  </si>
  <si>
    <t xml:space="preserve">Risk weighted balance </t>
  </si>
  <si>
    <t>Number of branches</t>
  </si>
  <si>
    <t>Number of man-years</t>
  </si>
  <si>
    <t>Market capitalisation</t>
  </si>
  <si>
    <t xml:space="preserve">Number of shares issued, millions </t>
  </si>
  <si>
    <t>Earnings per share, NOK (annualised)</t>
  </si>
  <si>
    <t>Return on equity</t>
  </si>
  <si>
    <t>Impairment ratio</t>
  </si>
  <si>
    <t>Growth in loans</t>
  </si>
  <si>
    <t xml:space="preserve">Growth in deposits </t>
  </si>
  <si>
    <t xml:space="preserve">Impairments on loans and financial commitments </t>
  </si>
  <si>
    <t xml:space="preserve">Loans and financial commitments  in Stage 3 </t>
  </si>
  <si>
    <t>Loans and financial commitments in Stage 3, % of gross loans and financial commitments</t>
  </si>
  <si>
    <t xml:space="preserve">Growth in loans over last 12 months </t>
  </si>
  <si>
    <t xml:space="preserve">Liquidity Coverage Ratio (LCR) </t>
  </si>
  <si>
    <t>Interest rate spreads - split by segments</t>
  </si>
  <si>
    <t>Per cent</t>
  </si>
  <si>
    <t>Total lending - customer segments</t>
  </si>
  <si>
    <t>Corporate market</t>
  </si>
  <si>
    <t>Total deposits - customer segments</t>
  </si>
  <si>
    <t>Combined spreads - customer segments - weighted total</t>
  </si>
  <si>
    <t>Average net interest margin</t>
  </si>
  <si>
    <t>Loans and financial commitments in Stage 2 and Stage 3</t>
  </si>
  <si>
    <t>Loans and financial commitments in Stage 3 in % of gross loans and financial commitments</t>
  </si>
  <si>
    <t>Loans and financial commitments in Stage 2 in % of gross loans and financial commitments</t>
  </si>
  <si>
    <t xml:space="preserve">Price/earnings per share </t>
  </si>
  <si>
    <t xml:space="preserve">Price / Book equity (group) </t>
  </si>
  <si>
    <t xml:space="preserve">Impairment ratio, annualized </t>
  </si>
  <si>
    <t xml:space="preserve">Growth in deposits over last 12 months </t>
  </si>
  <si>
    <t>Growth in loans incl SB1 BK</t>
  </si>
  <si>
    <t xml:space="preserve">Contact information </t>
  </si>
  <si>
    <t>Group Management</t>
  </si>
  <si>
    <t>For further information, please contact</t>
  </si>
  <si>
    <t>Benedicte Schilbred Fasmer, CEO</t>
  </si>
  <si>
    <t>morten.forgaard@sr-bank.no</t>
  </si>
  <si>
    <t>benedicte.fasmer@sr-bank.no</t>
  </si>
  <si>
    <t xml:space="preserve"> +47 950 60 034</t>
  </si>
  <si>
    <t xml:space="preserve"> +47 909 95 033</t>
  </si>
  <si>
    <t>Address</t>
  </si>
  <si>
    <t>Christen Tranes Gate 35</t>
  </si>
  <si>
    <t>Postboks 250</t>
  </si>
  <si>
    <t>4068 Stavanger</t>
  </si>
  <si>
    <t xml:space="preserve">Post: </t>
  </si>
  <si>
    <t>Telephone number</t>
  </si>
  <si>
    <t xml:space="preserve"> +47 915 020002</t>
  </si>
  <si>
    <t>Q2 2023</t>
  </si>
  <si>
    <t>Q3 2023</t>
  </si>
  <si>
    <t>Morten Forgaard, Investor relations</t>
  </si>
  <si>
    <t>1.1.1</t>
  </si>
  <si>
    <t>Net interest income from loans to customers</t>
  </si>
  <si>
    <t>Net interest income on deposits from customers</t>
  </si>
  <si>
    <t>Aquaculture</t>
  </si>
  <si>
    <t>Industry</t>
  </si>
  <si>
    <t>Agriculture/forestry</t>
  </si>
  <si>
    <t>Service industry</t>
  </si>
  <si>
    <t>Retail trade, hotels and restaurants</t>
  </si>
  <si>
    <t>Energy, oil and gas</t>
  </si>
  <si>
    <t>Power and water supply</t>
  </si>
  <si>
    <t>Real estate</t>
  </si>
  <si>
    <t>Shipping and other transport</t>
  </si>
  <si>
    <t>Public sector and financial services</t>
  </si>
  <si>
    <t>Retail customers</t>
  </si>
  <si>
    <t>Stage 1</t>
  </si>
  <si>
    <t>Stage 2</t>
  </si>
  <si>
    <t>Stage 3</t>
  </si>
  <si>
    <t>Total</t>
  </si>
  <si>
    <t>Net</t>
  </si>
  <si>
    <t>Accumulated impairment</t>
  </si>
  <si>
    <t>Originated or purchased during the period</t>
  </si>
  <si>
    <t>Loans that have been derecognised</t>
  </si>
  <si>
    <t>Stage 1 - development in maximum exposure of loans and financial commitments to customers</t>
  </si>
  <si>
    <t>Transfer to (from) stage 1</t>
  </si>
  <si>
    <t>Transfer to (from) stage 2</t>
  </si>
  <si>
    <t>Transfer to (from) stage 3</t>
  </si>
  <si>
    <t>Stage 2 - development in maximum exposure of loans and financial commitments to customers</t>
  </si>
  <si>
    <t>Stage 3 - development in maximum exposure of loans and financial commitments to customers</t>
  </si>
  <si>
    <t>New issue or purchased loan</t>
  </si>
  <si>
    <t>Changes due to significant change in credit risk</t>
  </si>
  <si>
    <t>Subsidiaries</t>
  </si>
  <si>
    <t>Other assets</t>
  </si>
  <si>
    <t>Other debt and equity</t>
  </si>
  <si>
    <t xml:space="preserve">Sparebank 1 SR-Bank Group </t>
  </si>
  <si>
    <t xml:space="preserve">     </t>
  </si>
  <si>
    <t>Equity, non-interest bearing items and other</t>
  </si>
  <si>
    <t>Loans to customers by industry segment</t>
  </si>
  <si>
    <t>Sparebankstiftelsen SR-Bank</t>
  </si>
  <si>
    <t>Folketrygdfondet</t>
  </si>
  <si>
    <t>SpareBank 1-stiftinga Kvinnherad</t>
  </si>
  <si>
    <t>Brown Brothers Harriman &amp; Co, U.S.A.</t>
  </si>
  <si>
    <t>State Street Bank and Trust Co, U.S.A.</t>
  </si>
  <si>
    <t>JPMorgan Chase Bank NA, U.S.A.</t>
  </si>
  <si>
    <t>Odin Norge</t>
  </si>
  <si>
    <t>Pareto Aksje Norge</t>
  </si>
  <si>
    <t>Verdipapirfondet Alfred Berg Gambak</t>
  </si>
  <si>
    <t>Danske Invest Norske Instit. II</t>
  </si>
  <si>
    <t>J.P.Morgan SE, Luxembourg</t>
  </si>
  <si>
    <t>Pareto Invest Norge AS</t>
  </si>
  <si>
    <t>AS Clipper</t>
  </si>
  <si>
    <t>Vpf Nordea Norge Verdi</t>
  </si>
  <si>
    <t>Westco AS</t>
  </si>
  <si>
    <t>1.1.1 Income statement - condensed</t>
  </si>
  <si>
    <t>1.1.2</t>
  </si>
  <si>
    <t>1.2.1 Net interest income</t>
  </si>
  <si>
    <t>1.2.3 Average volumes - split by segments</t>
  </si>
  <si>
    <t>1.3.1 Net commission and other income</t>
  </si>
  <si>
    <t>1.3.2 Net income on financial investments</t>
  </si>
  <si>
    <t>1.4.1 Operating expenses</t>
  </si>
  <si>
    <t>2.1.1 Extracts from income statement</t>
  </si>
  <si>
    <t>2.2.1 Retail market - Financial performance</t>
  </si>
  <si>
    <t>2.2.2 Retail market - risk classification of portfolio</t>
  </si>
  <si>
    <t>2.2.3 Retail market - Distribution of loan to value</t>
  </si>
  <si>
    <t>Key figures - definitions</t>
  </si>
  <si>
    <t>Retail market - Distribution of loan to value</t>
  </si>
  <si>
    <t xml:space="preserve">1.2.1 </t>
  </si>
  <si>
    <t xml:space="preserve">1.2.2 </t>
  </si>
  <si>
    <t xml:space="preserve">1.2.3 </t>
  </si>
  <si>
    <t xml:space="preserve">1.2.4 </t>
  </si>
  <si>
    <t xml:space="preserve">1.3.1 </t>
  </si>
  <si>
    <t xml:space="preserve">1.3.2 </t>
  </si>
  <si>
    <t>1.4.1</t>
  </si>
  <si>
    <t>1.4.2</t>
  </si>
  <si>
    <t>1.5.1</t>
  </si>
  <si>
    <t xml:space="preserve">2.1.1 </t>
  </si>
  <si>
    <t xml:space="preserve">2.2.1 </t>
  </si>
  <si>
    <t xml:space="preserve">2.2.2 </t>
  </si>
  <si>
    <t xml:space="preserve">2.2.3 </t>
  </si>
  <si>
    <t xml:space="preserve">2.3.1 </t>
  </si>
  <si>
    <t xml:space="preserve">2.4.1 </t>
  </si>
  <si>
    <t>Net other operating income</t>
  </si>
  <si>
    <t>Loans and financial commitments</t>
  </si>
  <si>
    <t>1.5.2</t>
  </si>
  <si>
    <t>1.5.1 Subsidiaries</t>
  </si>
  <si>
    <t>1.6.1</t>
  </si>
  <si>
    <t xml:space="preserve">1.6.2 </t>
  </si>
  <si>
    <t xml:space="preserve">1.6.3 </t>
  </si>
  <si>
    <t>1.6.2 Development in maximum exposure of loans and financial commitments to customers</t>
  </si>
  <si>
    <t>1.6.1 Loans to customers by industry segment</t>
  </si>
  <si>
    <t>0.00-0.50</t>
  </si>
  <si>
    <t>2.50-99.9</t>
  </si>
  <si>
    <t>0.50-2.50</t>
  </si>
  <si>
    <t>PD (Probability of default)</t>
  </si>
  <si>
    <t>Gross loans</t>
  </si>
  <si>
    <t>Stage 2 - Impairments on loans recognised in the balance sheet by industry segment</t>
  </si>
  <si>
    <t>Stage 1 - Impairments on loans recognised in the balance sheet by industry segment</t>
  </si>
  <si>
    <t>Stage 3 - Impairments on loans recognised in the balance sheet by industry segment</t>
  </si>
  <si>
    <t>Chapter 2 - Segmental reporting</t>
  </si>
  <si>
    <t>SME &amp; agriculture</t>
  </si>
  <si>
    <r>
      <t xml:space="preserve">1.2.4 Interest rate spreads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</si>
  <si>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Average customer rate measured against 3-months NIBOR</t>
    </r>
  </si>
  <si>
    <t>2.4.2 SME &amp; agriculture - Risk classification of portfolio</t>
  </si>
  <si>
    <t>2.3.2</t>
  </si>
  <si>
    <t>2.4.2</t>
  </si>
  <si>
    <t>Development in maximum exposure of loans and financial</t>
  </si>
  <si>
    <t>commitments to customers</t>
  </si>
  <si>
    <t>Development in accumulated impairment of loans and financial</t>
  </si>
  <si>
    <t xml:space="preserve"> +47 916 21 425</t>
  </si>
  <si>
    <t>Share capital</t>
  </si>
  <si>
    <t>Premium reserve</t>
  </si>
  <si>
    <t>Allocated to dividend</t>
  </si>
  <si>
    <t>Hybrid capital</t>
  </si>
  <si>
    <t>Other equity</t>
  </si>
  <si>
    <t>Book equity</t>
  </si>
  <si>
    <t>Deferred taxes, goodwill and other intangible assets</t>
  </si>
  <si>
    <t>Deduction for allocated dividends</t>
  </si>
  <si>
    <t>Deduction in expected losses IRB less loss provisions</t>
  </si>
  <si>
    <t>Hybrid capital that cannot be included in CET 1 capital</t>
  </si>
  <si>
    <t>Profit for the period that cannot be included in total Tier 1 capital</t>
  </si>
  <si>
    <t>Deduction for CET 1 capital in essential investments in financial institutions</t>
  </si>
  <si>
    <t>Deduction for CET 1 capital in not essential investments in financial institutions</t>
  </si>
  <si>
    <t>Value adjustments due to the requirements for prudent valuation</t>
  </si>
  <si>
    <t>CET 1 capital</t>
  </si>
  <si>
    <t xml:space="preserve">Hybrid capital </t>
  </si>
  <si>
    <t>Deduction for essential investments in financial institutions </t>
  </si>
  <si>
    <t xml:space="preserve">Tier 2 capital  </t>
  </si>
  <si>
    <t>Deduction for essential investments in financial institutions</t>
  </si>
  <si>
    <t>Tier 2 capital</t>
  </si>
  <si>
    <t>Net primary capital</t>
  </si>
  <si>
    <t>Credit risk Basel II</t>
  </si>
  <si>
    <t xml:space="preserve">SME </t>
  </si>
  <si>
    <t>Specialised enterprises</t>
  </si>
  <si>
    <t xml:space="preserve">Other corporations </t>
  </si>
  <si>
    <t xml:space="preserve">Mass market SME </t>
  </si>
  <si>
    <t>Other mass market</t>
  </si>
  <si>
    <t>Equity positions</t>
  </si>
  <si>
    <t>Total credit and counterparty risk IRB</t>
  </si>
  <si>
    <t>States and central banks</t>
  </si>
  <si>
    <t>Local and regional authorities, state-owned enterprises</t>
  </si>
  <si>
    <t>Institutions</t>
  </si>
  <si>
    <t>Enterprises</t>
  </si>
  <si>
    <t>Mass market</t>
  </si>
  <si>
    <t>Mass market - mortgage on real estate</t>
  </si>
  <si>
    <t>Covered bonds</t>
  </si>
  <si>
    <t>Units in securities funds </t>
  </si>
  <si>
    <t>Total credit and counterparty risk standard method</t>
  </si>
  <si>
    <t>Credit value adjustment risk (CVA)</t>
  </si>
  <si>
    <t>Operational risk</t>
  </si>
  <si>
    <t>Buffer requirement</t>
  </si>
  <si>
    <t>Capital conservation buffer 2.5 %</t>
  </si>
  <si>
    <t>Systemic risk buffer 4.5 %</t>
  </si>
  <si>
    <t>Countercyclical capital buffer 1.5 %</t>
  </si>
  <si>
    <t>Total buffer requirement to common equity Tier 1 capital ratio</t>
  </si>
  <si>
    <t>Available common equity Tier 1 capital ratio after buffer requirement</t>
  </si>
  <si>
    <t>Leverage Ratio</t>
  </si>
  <si>
    <t xml:space="preserve"> </t>
  </si>
  <si>
    <r>
      <t>Term subordinated loan capital</t>
    </r>
    <r>
      <rPr>
        <vertAlign val="superscript"/>
        <sz val="11"/>
        <rFont val="Calibri"/>
        <family val="2"/>
        <scheme val="minor"/>
      </rPr>
      <t xml:space="preserve"> </t>
    </r>
  </si>
  <si>
    <r>
      <t xml:space="preserve">Mass market - mortgage on real estate </t>
    </r>
    <r>
      <rPr>
        <vertAlign val="superscript"/>
        <sz val="11"/>
        <rFont val="Calibri"/>
        <family val="2"/>
        <scheme val="minor"/>
      </rPr>
      <t>1)</t>
    </r>
  </si>
  <si>
    <t xml:space="preserve">1.8.1 </t>
  </si>
  <si>
    <t xml:space="preserve">1.7.1 </t>
  </si>
  <si>
    <t>Capital adequacy</t>
  </si>
  <si>
    <t>Total securities gains/losses</t>
  </si>
  <si>
    <t>Building and construction</t>
  </si>
  <si>
    <t>Net increase/(decrease) balance existing loans</t>
  </si>
  <si>
    <t>Net increase/(decrease) during period</t>
  </si>
  <si>
    <t>1.6.3 Development in accumulated impairment of loans and financial commitments to customers</t>
  </si>
  <si>
    <t>Net new  measurement of impairment</t>
  </si>
  <si>
    <t>Stage 1 - Development in accumulated impairment of loans and financial commitments to customers</t>
  </si>
  <si>
    <t>Stage 2 - Development in accumulated impairment of loans and financial commitments to customers</t>
  </si>
  <si>
    <t>Stage 3 - Development in accumulated impairment of loans and financial commitments to customers</t>
  </si>
  <si>
    <t>Minimum requirement for common equity Tier 1 capital ratio 4.5 %</t>
  </si>
  <si>
    <t>Eliminations</t>
  </si>
  <si>
    <t>Visiting address:</t>
  </si>
  <si>
    <t>Financial calendar</t>
  </si>
  <si>
    <t>(MNOK)</t>
  </si>
  <si>
    <t>Book equity per share (including dividends) (group)</t>
  </si>
  <si>
    <t>Price / Earnings per share</t>
  </si>
  <si>
    <t>Price / Book equity</t>
  </si>
  <si>
    <t xml:space="preserve">Balance sheet </t>
  </si>
  <si>
    <t>Net Stable Funding Ratio (per cent)</t>
  </si>
  <si>
    <t>Total required stable funding (RSF)</t>
  </si>
  <si>
    <t>Total available stable funding (ASF)</t>
  </si>
  <si>
    <t>2022</t>
  </si>
  <si>
    <t>NOK</t>
  </si>
  <si>
    <t>EUR</t>
  </si>
  <si>
    <t>2020</t>
  </si>
  <si>
    <t>2021</t>
  </si>
  <si>
    <t>Total liquid assets</t>
  </si>
  <si>
    <t>Level 2 assets</t>
  </si>
  <si>
    <t>Level 2B assets</t>
  </si>
  <si>
    <t>Shares (major stock index)</t>
  </si>
  <si>
    <t>Corporate debt securities (rated A+ to BBB-)</t>
  </si>
  <si>
    <t>High quality covered bonds</t>
  </si>
  <si>
    <t>Asset-backed securities</t>
  </si>
  <si>
    <t>Level 2A assets</t>
  </si>
  <si>
    <t>Corporate debt securities (lowest rating AA-)</t>
  </si>
  <si>
    <t>Securities issued or guaranteed by sovereigns, central banks, municipalities and PSEs</t>
  </si>
  <si>
    <t>Level 1 assets</t>
  </si>
  <si>
    <t>Extremely high quality covered bonds</t>
  </si>
  <si>
    <t>Securities issued by municipalities and PSEs</t>
  </si>
  <si>
    <t>Securities issued or guaranteed by sovereigns, central banks, MDBs and international organisations</t>
  </si>
  <si>
    <t>Cash and balances with central banks</t>
  </si>
  <si>
    <t xml:space="preserve">EUR </t>
  </si>
  <si>
    <t xml:space="preserve">NOK </t>
  </si>
  <si>
    <t>Senior non-preferred bonds</t>
  </si>
  <si>
    <t>Senior unsecured bonds</t>
  </si>
  <si>
    <t>2028</t>
  </si>
  <si>
    <t>2027</t>
  </si>
  <si>
    <t>2026</t>
  </si>
  <si>
    <t>2025</t>
  </si>
  <si>
    <t>2024</t>
  </si>
  <si>
    <t>2023</t>
  </si>
  <si>
    <t>1)  Maturity as per first call option.</t>
  </si>
  <si>
    <t>Total including Tier 1 capital and Tier 2 loans</t>
  </si>
  <si>
    <t>Additional Tier 1 capital and Tier 2 loans</t>
  </si>
  <si>
    <t xml:space="preserve">billion  </t>
  </si>
  <si>
    <t xml:space="preserve">Maturity </t>
  </si>
  <si>
    <t>1.7.1  Funding</t>
  </si>
  <si>
    <t>P-1</t>
  </si>
  <si>
    <t>Moody's</t>
  </si>
  <si>
    <t>1.7.6  Credit ratings from international rating agencies</t>
  </si>
  <si>
    <t>SME &amp; agriculture - Risk classification of portfolio</t>
  </si>
  <si>
    <t>SR-Boligkreditt AS</t>
  </si>
  <si>
    <t>Covered bonds issued by SR-Boligkreditt are rated Aaa by Moody's (stable outlook).</t>
  </si>
  <si>
    <t>AAA/Aaa</t>
  </si>
  <si>
    <t>AA+/Aa1</t>
  </si>
  <si>
    <t>AA/Aa2</t>
  </si>
  <si>
    <t>AA-/Aa3</t>
  </si>
  <si>
    <t>A+/A1</t>
  </si>
  <si>
    <t>A/A2</t>
  </si>
  <si>
    <t>A-/A3</t>
  </si>
  <si>
    <t>BBB/Baa</t>
  </si>
  <si>
    <t>BB/Ba</t>
  </si>
  <si>
    <t>B</t>
  </si>
  <si>
    <t>Retail market - Risk classification of portfolio</t>
  </si>
  <si>
    <t>EiendomsMegler 1 SR-Eiendom AS</t>
  </si>
  <si>
    <t xml:space="preserve">Moody's </t>
  </si>
  <si>
    <t>Long-term debt</t>
  </si>
  <si>
    <t>Short-term debt</t>
  </si>
  <si>
    <t>A1</t>
  </si>
  <si>
    <t>Outlook</t>
  </si>
  <si>
    <t>Positive</t>
  </si>
  <si>
    <t>Updated</t>
  </si>
  <si>
    <t>26 September 2022</t>
  </si>
  <si>
    <t>Liquidity and funding</t>
  </si>
  <si>
    <t>Funding</t>
  </si>
  <si>
    <t>1.7.2</t>
  </si>
  <si>
    <t>Redemption profile</t>
  </si>
  <si>
    <r>
      <t xml:space="preserve">(years) </t>
    </r>
    <r>
      <rPr>
        <vertAlign val="superscript"/>
        <sz val="11"/>
        <rFont val="Calibri"/>
        <family val="2"/>
      </rPr>
      <t>1)</t>
    </r>
  </si>
  <si>
    <t>1.7.3</t>
  </si>
  <si>
    <t>Liquid assets</t>
  </si>
  <si>
    <t>1.7.4</t>
  </si>
  <si>
    <t>1.7.5</t>
  </si>
  <si>
    <t xml:space="preserve">Net Stable Funding Ratio (NSFR) </t>
  </si>
  <si>
    <t>Liquidity Coverage Ratio (LCR)</t>
  </si>
  <si>
    <t>Q3-22</t>
  </si>
  <si>
    <t>Q2-22</t>
  </si>
  <si>
    <t>Q1-22</t>
  </si>
  <si>
    <t>Q4-21</t>
  </si>
  <si>
    <t>Q3-21</t>
  </si>
  <si>
    <t>Q2-21</t>
  </si>
  <si>
    <t>1.7.6</t>
  </si>
  <si>
    <t>1.7.4  Liquidity Coverage Ratio (LCR)</t>
  </si>
  <si>
    <t xml:space="preserve">1.7.5  Net Stable Funding Ratio (NSFR) </t>
  </si>
  <si>
    <t>1.7.7</t>
  </si>
  <si>
    <t>Major shareholders</t>
  </si>
  <si>
    <t>2.3.1 Corporate market - Financial performance</t>
  </si>
  <si>
    <t>Cost to income ratio</t>
  </si>
  <si>
    <t>Corporate market - Financial performance</t>
  </si>
  <si>
    <t>Corporate market - Risk classification of portfolio</t>
  </si>
  <si>
    <t>SME &amp; agriculture - Financial performance</t>
  </si>
  <si>
    <t>1.8.1 Capital adequacy</t>
  </si>
  <si>
    <t>Sum 20 largest</t>
  </si>
  <si>
    <t>Volume (1.000)</t>
  </si>
  <si>
    <t>Share %</t>
  </si>
  <si>
    <t>2.3.2 Corporate market - Risk classification of portfolio</t>
  </si>
  <si>
    <t>2.4.1 SME &amp; agriculture - Financial performance</t>
  </si>
  <si>
    <t>Financial performance - Extracts from income statement</t>
  </si>
  <si>
    <t>Ratings</t>
  </si>
  <si>
    <t>1.1  Financial results and key figures</t>
  </si>
  <si>
    <t>1.2  Net interest income</t>
  </si>
  <si>
    <t>1.3  Net other operating income</t>
  </si>
  <si>
    <t>1.4  Operating expenses</t>
  </si>
  <si>
    <t>1.6  Loans and financial commitments</t>
  </si>
  <si>
    <t>1.7  Liquidity and funding</t>
  </si>
  <si>
    <t>1.8  Capital adequacy</t>
  </si>
  <si>
    <t>EiendomsMegler 1 SR-Eiendom AS - full year figures</t>
  </si>
  <si>
    <t>EiendomsMegler 1 SR-Eiendom AS - quarterly figures</t>
  </si>
  <si>
    <t>Renewable energy</t>
  </si>
  <si>
    <t>Clean transportation</t>
  </si>
  <si>
    <t>Combined spreads - SME &amp; agriculture</t>
  </si>
  <si>
    <t>Number of man-years including temporary workers</t>
  </si>
  <si>
    <t>Residental green buildings</t>
  </si>
  <si>
    <t xml:space="preserve">Energy efficiency </t>
  </si>
  <si>
    <t>Commercial green buildings</t>
  </si>
  <si>
    <t>1.9  Sustainable financing</t>
  </si>
  <si>
    <t>Sustainable financing</t>
  </si>
  <si>
    <t xml:space="preserve">1.9.1 </t>
  </si>
  <si>
    <t>1.5.2 Subsidiaries - Income statement condensed</t>
  </si>
  <si>
    <t>Subsidiaries - Income statement condensed</t>
  </si>
  <si>
    <t>1.5.3</t>
  </si>
  <si>
    <t>1.5.3 Ownership interests</t>
  </si>
  <si>
    <t>Financial commitments at beginning of period</t>
  </si>
  <si>
    <t>Financial commitments at end of period</t>
  </si>
  <si>
    <t>Q4-22</t>
  </si>
  <si>
    <t>Inge Reinertsen, CFO</t>
  </si>
  <si>
    <t>inge.reinertsen@sr-bank.no</t>
  </si>
  <si>
    <t>Subsidiaries and ownership interests</t>
  </si>
  <si>
    <t>1.5  Subsidiaries and ownership interests</t>
  </si>
  <si>
    <t>2.1  Financial performance</t>
  </si>
  <si>
    <t>2.2  Retail market</t>
  </si>
  <si>
    <t>2.3  Corporate market</t>
  </si>
  <si>
    <t>2.4  SME &amp; agriculture</t>
  </si>
  <si>
    <t>Quarterly figures</t>
  </si>
  <si>
    <t>Gross loans at beginning of period</t>
  </si>
  <si>
    <t>Gross loans at end of period</t>
  </si>
  <si>
    <t>Accumulated impairment at end of period</t>
  </si>
  <si>
    <t>Accumulated impairment at beginning of period</t>
  </si>
  <si>
    <t>SR-Boligkreditt AS - quarterly figures</t>
  </si>
  <si>
    <t>SR-Boligkreditt AS - full year figures</t>
  </si>
  <si>
    <t>Contents SpareBank 1 SR-Bank Group</t>
  </si>
  <si>
    <t>0.00-0.5</t>
  </si>
  <si>
    <t>0.5-2.5</t>
  </si>
  <si>
    <t>2.5-99-9</t>
  </si>
  <si>
    <t>2.1.3  Loan portfolio distributed by size of loan</t>
  </si>
  <si>
    <t>100-250 MNOK</t>
  </si>
  <si>
    <t>&gt; 250 MNOK</t>
  </si>
  <si>
    <t>2.1.2  Loan portfolio distributed by risk class</t>
  </si>
  <si>
    <t xml:space="preserve">2.1.2  </t>
  </si>
  <si>
    <t>Loan portfolio distributed by risk class</t>
  </si>
  <si>
    <t>2.1.3</t>
  </si>
  <si>
    <t>Loan portfolio distributed by size of loan</t>
  </si>
  <si>
    <t xml:space="preserve">Quarterly figures </t>
  </si>
  <si>
    <t>1.1.2 Income statement</t>
  </si>
  <si>
    <t>1.1.3 Comprehensive income statement</t>
  </si>
  <si>
    <t>1.1.4 Balance sheet</t>
  </si>
  <si>
    <t>1.1.5 Key figures</t>
  </si>
  <si>
    <t>Income statement</t>
  </si>
  <si>
    <t>Balance sheet</t>
  </si>
  <si>
    <t>Key figures</t>
  </si>
  <si>
    <t>1.1.3</t>
  </si>
  <si>
    <t>1.1.4</t>
  </si>
  <si>
    <t>1.1.5</t>
  </si>
  <si>
    <t>1.1.6</t>
  </si>
  <si>
    <t>Chapter 1 - Financial results and key figures</t>
  </si>
  <si>
    <r>
      <t xml:space="preserve">SpareBank 1 SR-Bank Forretningspartner AS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</si>
  <si>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Sparebank 1 SR-Bank Forretningspartner AS </t>
    </r>
    <r>
      <rPr>
        <b/>
        <vertAlign val="superscript"/>
        <sz val="11"/>
        <color rgb="FF003296"/>
        <rFont val="Calibri"/>
        <family val="2"/>
        <scheme val="minor"/>
      </rPr>
      <t>1)</t>
    </r>
    <r>
      <rPr>
        <b/>
        <sz val="11"/>
        <color rgb="FF003296"/>
        <rFont val="Calibri"/>
        <family val="2"/>
        <scheme val="minor"/>
      </rPr>
      <t xml:space="preserve"> - full year figures</t>
    </r>
  </si>
  <si>
    <r>
      <t xml:space="preserve">Sparebank 1 SR-Bank Forretningspartner AS </t>
    </r>
    <r>
      <rPr>
        <b/>
        <vertAlign val="superscript"/>
        <sz val="11"/>
        <color rgb="FF003296"/>
        <rFont val="Calibri"/>
        <family val="2"/>
        <scheme val="minor"/>
      </rPr>
      <t>1)</t>
    </r>
    <r>
      <rPr>
        <b/>
        <sz val="11"/>
        <color rgb="FF003296"/>
        <rFont val="Calibri"/>
        <family val="2"/>
        <scheme val="minor"/>
      </rPr>
      <t>- quarterly figures</t>
    </r>
  </si>
  <si>
    <t>Finstart Nordic AS **</t>
  </si>
  <si>
    <t>banks in May 2021.</t>
  </si>
  <si>
    <t xml:space="preserve">The profit contribution here is included in the company’s results under subsidiaries. </t>
  </si>
  <si>
    <t>**Companies in which FinStart Nordic AS owns stakes of between 20-50% must, because of accounting rules, be measured as associated companies in the consolidated financial statements.</t>
  </si>
  <si>
    <r>
      <t xml:space="preserve">Sparebank 1 SR-Bank ASA issues senior debt and subordinated debt. SR- Boligkreditt AS, which is a wholly owned subsidiary of Sparebank 1 SR-Bank ASA, issues covered bonds. </t>
    </r>
    <r>
      <rPr>
        <sz val="11"/>
        <rFont val="Calibri"/>
        <family val="2"/>
      </rPr>
      <t xml:space="preserve">SpareBank 1 SR-Bank ASA </t>
    </r>
    <r>
      <rPr>
        <sz val="11"/>
        <color rgb="FF333333"/>
        <rFont val="Calibri"/>
        <family val="2"/>
      </rPr>
      <t>issues bonds through large public transactions and private placements.</t>
    </r>
  </si>
  <si>
    <t>2019</t>
  </si>
  <si>
    <t>Book equity per share (including dividends)</t>
  </si>
  <si>
    <t>Combined spreads - Retail market</t>
  </si>
  <si>
    <t>Combined spreads - Corporate market</t>
  </si>
  <si>
    <r>
      <t xml:space="preserve">1.2.2 Net interest income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</si>
  <si>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t xml:space="preserve">Deposit to loan ratio </t>
  </si>
  <si>
    <t>Swedbank AB</t>
  </si>
  <si>
    <t>KLP AksjeNorge Indeks</t>
  </si>
  <si>
    <t>&lt; 10 MNOK</t>
  </si>
  <si>
    <t>LTV &lt; 40 %</t>
  </si>
  <si>
    <t>LTV 40 - 60 %</t>
  </si>
  <si>
    <t>LTV 60 - 75 %</t>
  </si>
  <si>
    <t>LTV 75 - 85 %</t>
  </si>
  <si>
    <t>LTV &gt; 85 %</t>
  </si>
  <si>
    <t>Loan to value in per cent</t>
  </si>
  <si>
    <t>Basis swap spread</t>
  </si>
  <si>
    <t>Interest income effective interest method</t>
  </si>
  <si>
    <t>Other interest income</t>
  </si>
  <si>
    <t>Interest expense</t>
  </si>
  <si>
    <t>Commission income</t>
  </si>
  <si>
    <t>Other operating income</t>
  </si>
  <si>
    <t>Dividends</t>
  </si>
  <si>
    <t>Income from ownership interests</t>
  </si>
  <si>
    <t>Tax expense</t>
  </si>
  <si>
    <t>Unrecognised actuarial gains and losses</t>
  </si>
  <si>
    <t>Deferred tax concerning changed estimates/pension plan changes</t>
  </si>
  <si>
    <t>Deferred tax concerning basis swap spread</t>
  </si>
  <si>
    <t>Share of profit associated companies and joint ventures</t>
  </si>
  <si>
    <t>Balances with credit institutions</t>
  </si>
  <si>
    <t>Loans to customers</t>
  </si>
  <si>
    <t>Financial derivatives</t>
  </si>
  <si>
    <t>Shares, ownership stakes and other securities</t>
  </si>
  <si>
    <t>Investment in associates</t>
  </si>
  <si>
    <t>Investment in subsidiaries</t>
  </si>
  <si>
    <t>Intangible assets</t>
  </si>
  <si>
    <t>Deferred tax assets</t>
  </si>
  <si>
    <t>Listed debt securities</t>
  </si>
  <si>
    <t>Taxes payable</t>
  </si>
  <si>
    <t>Pension liabilities</t>
  </si>
  <si>
    <t>Impairments on financial commitments</t>
  </si>
  <si>
    <t>Other liabilities</t>
  </si>
  <si>
    <t>Subordinated loan capital</t>
  </si>
  <si>
    <t>Proposed dividend</t>
  </si>
  <si>
    <t>Commission expenses</t>
  </si>
  <si>
    <t>Dividend income</t>
  </si>
  <si>
    <t>Net gain/losses on financial instruments</t>
  </si>
  <si>
    <t>Personnel expenses</t>
  </si>
  <si>
    <t>Other operating expenses</t>
  </si>
  <si>
    <t>Depreciation /impairments on tangible and intangible assets</t>
  </si>
  <si>
    <t>Impairments on loans and finacial commitments</t>
  </si>
  <si>
    <t>Hybrid capital owners` share of the profit</t>
  </si>
  <si>
    <t>Other *</t>
  </si>
  <si>
    <t>*Not a significant currency.</t>
  </si>
  <si>
    <t>2029</t>
  </si>
  <si>
    <t>2030+</t>
  </si>
  <si>
    <t>SpareBank 1 SR-Bank Group</t>
  </si>
  <si>
    <t>Factbook</t>
  </si>
  <si>
    <t>*The establishment of the SpareBank 1 Forvaltning Group was approved by The Norwegian FSA in the spring of 2021, and the company was transferred from SpareBank 1 Gruppen to the alliance</t>
  </si>
  <si>
    <t>Total currency/interest gains/losses</t>
  </si>
  <si>
    <r>
      <t>Other risk exposures </t>
    </r>
    <r>
      <rPr>
        <vertAlign val="superscript"/>
        <sz val="11"/>
        <rFont val="Calibri"/>
        <family val="2"/>
        <scheme val="minor"/>
      </rPr>
      <t>1)</t>
    </r>
  </si>
  <si>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Risk weights for residential mortgages are subject to a regulatory floor of 20%. Without this floor, the risk weight for residential mortgages in the group would have</t>
    </r>
  </si>
  <si>
    <t>In line with SR-Bank’s Sustainability Strategy and commitment to sustainable development, SR-Bank has</t>
  </si>
  <si>
    <t>established this sustainable product framework.</t>
  </si>
  <si>
    <t>Deposit to loan ratio</t>
  </si>
  <si>
    <t>Q1-23</t>
  </si>
  <si>
    <t>YTD 2023</t>
  </si>
  <si>
    <t>Operating profit before tax</t>
  </si>
  <si>
    <t>YTD</t>
  </si>
  <si>
    <t xml:space="preserve">Total ownership interests in the group </t>
  </si>
  <si>
    <t>As at 31 March 2023</t>
  </si>
  <si>
    <t>1.7.2  Redemption profile as at 31 March 2023</t>
  </si>
  <si>
    <t>1.7.3  Liquid assets as at 31 March 2023</t>
  </si>
  <si>
    <t>Spesialfondet Borea Utbytte</t>
  </si>
  <si>
    <t>Verdipapirfondet DNB Norge</t>
  </si>
  <si>
    <t>1.7.7  Major shareholders as at 31 March 2023</t>
  </si>
  <si>
    <t>Rygir Group</t>
  </si>
  <si>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The result in ForretningsPartner includes amortisation of intangible assets of NOK 1.3 million (NOK 1.6 million as at 31 March 2022).</t>
    </r>
  </si>
  <si>
    <t>Balance sheet items</t>
  </si>
  <si>
    <t xml:space="preserve">Balance sheet items </t>
  </si>
  <si>
    <t>Individual loss provisions</t>
  </si>
  <si>
    <t>Certificates/bonds/financial derivatives</t>
  </si>
  <si>
    <t>Total debt and equity</t>
  </si>
  <si>
    <t>SpareBank 1 Gruppen AS</t>
  </si>
  <si>
    <t>BN Bank AS</t>
  </si>
  <si>
    <t>SpareBank 1 Forvaltning AS*</t>
  </si>
  <si>
    <t>SpareBank 1 Kreditt AS</t>
  </si>
  <si>
    <t>SpareBank Betaling AS</t>
  </si>
  <si>
    <t>Salaries</t>
  </si>
  <si>
    <t>Pension cost</t>
  </si>
  <si>
    <t>Employer`s national insurance contributions</t>
  </si>
  <si>
    <t>Other personnel expenses</t>
  </si>
  <si>
    <t>Total personnel expenses</t>
  </si>
  <si>
    <t>IT expenses</t>
  </si>
  <si>
    <t>Marketing</t>
  </si>
  <si>
    <t>Administrative expenses</t>
  </si>
  <si>
    <t>Operating expenses from real estate</t>
  </si>
  <si>
    <t>Depreciation and impairments</t>
  </si>
  <si>
    <t>Payment facilities</t>
  </si>
  <si>
    <t>Savings/placements</t>
  </si>
  <si>
    <t>Insurance products</t>
  </si>
  <si>
    <t>Commission income - EiendomsMegler 1 SR-Eiendom AS</t>
  </si>
  <si>
    <t>Gurantee commission</t>
  </si>
  <si>
    <t>Arrangement- and customer fees</t>
  </si>
  <si>
    <t>Commission income - SpareBank 1 SR-Bank ForretningsPartner AS</t>
  </si>
  <si>
    <t>Other</t>
  </si>
  <si>
    <t>Investment income, associates</t>
  </si>
  <si>
    <t xml:space="preserve"> - of which capital change in shares and certificates</t>
  </si>
  <si>
    <t xml:space="preserve"> - of which capital change in certificates and bonds incl. derivatives</t>
  </si>
  <si>
    <t xml:space="preserve"> - of which currency customer- and own-account trading</t>
  </si>
  <si>
    <t xml:space="preserve"> - of which value change basisswap and other IFRS-effects </t>
  </si>
  <si>
    <t>Interest on receivables from credit institutions</t>
  </si>
  <si>
    <t>Interest on loans to customers</t>
  </si>
  <si>
    <t>Interest on commercial paper and bonds</t>
  </si>
  <si>
    <t>Interest on amounts due to credit institutions</t>
  </si>
  <si>
    <t>Interest on deposits from customers</t>
  </si>
  <si>
    <t>Interest on debt securities issued</t>
  </si>
  <si>
    <t>Interest on subordinated loan capital</t>
  </si>
  <si>
    <t>Other interest expenses</t>
  </si>
  <si>
    <t>Interest on certificates and bonds</t>
  </si>
  <si>
    <t>Interest on debt to credit institutions</t>
  </si>
  <si>
    <t>Fee to the Norwegian Banks Guarantee Fund</t>
  </si>
  <si>
    <t xml:space="preserve">   Retail market</t>
  </si>
  <si>
    <t xml:space="preserve">   Corporate market</t>
  </si>
  <si>
    <t xml:space="preserve">   SME &amp; agriculture</t>
  </si>
  <si>
    <t>Loans to customers segments</t>
  </si>
  <si>
    <t>Deposits from customers segments</t>
  </si>
  <si>
    <t>Certificates and bonds</t>
  </si>
  <si>
    <t>Tangible fixed assets</t>
  </si>
  <si>
    <t>Lease rights</t>
  </si>
  <si>
    <t>Liabilities associated with lease rights</t>
  </si>
  <si>
    <t>Investment in susidiaries</t>
  </si>
  <si>
    <t>Senior non.preferred bonds</t>
  </si>
  <si>
    <t>Waste Management</t>
  </si>
  <si>
    <t>Sustainability-linked loans</t>
  </si>
  <si>
    <t>First quarter 2023</t>
  </si>
  <si>
    <r>
      <t xml:space="preserve">Effective return </t>
    </r>
    <r>
      <rPr>
        <vertAlign val="superscript"/>
        <sz val="11"/>
        <rFont val="Calibri"/>
        <family val="2"/>
        <scheme val="minor"/>
      </rPr>
      <t>3</t>
    </r>
  </si>
  <si>
    <r>
      <t xml:space="preserve">Effective return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</si>
  <si>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8"/>
        <color indexed="8"/>
        <rFont val="Arial Narrow"/>
        <family val="2"/>
      </rPr>
      <t>3)</t>
    </r>
    <r>
      <rPr>
        <sz val="8"/>
        <color indexed="8"/>
        <rFont val="Arial Narrow"/>
        <family val="2"/>
      </rPr>
      <t xml:space="preserve"> %- change in the market price in the last period, including paid share dividend</t>
    </r>
  </si>
  <si>
    <t>Cost to income ratio Banking Group</t>
  </si>
  <si>
    <r>
      <rPr>
        <vertAlign val="superscript"/>
        <sz val="8"/>
        <color indexed="8"/>
        <rFont val="Arial Narrow"/>
        <family val="2"/>
      </rPr>
      <t>2)</t>
    </r>
    <r>
      <rPr>
        <sz val="8"/>
        <color indexed="8"/>
        <rFont val="Arial Narrow"/>
        <family val="2"/>
      </rPr>
      <t xml:space="preserve"> Annualised turnover of the share during the period, measured as a percentage of the number of outstanding shares</t>
    </r>
  </si>
  <si>
    <r>
      <t xml:space="preserve">Total assets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</si>
  <si>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Total assets </t>
    </r>
    <r>
      <rPr>
        <vertAlign val="superscript"/>
        <sz val="11"/>
        <rFont val="Calibri"/>
        <family val="2"/>
        <scheme val="minor"/>
      </rPr>
      <t>1</t>
    </r>
  </si>
  <si>
    <r>
      <t xml:space="preserve">Quarterly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</si>
  <si>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t>Cost to income ratio Group</t>
  </si>
  <si>
    <t xml:space="preserve">been 19.7 % as at 31 March 2023.  </t>
  </si>
  <si>
    <t>10-100 MNOK</t>
  </si>
  <si>
    <r>
      <t xml:space="preserve">Full year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</si>
  <si>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t xml:space="preserve">Full year figures </t>
  </si>
  <si>
    <r>
      <t xml:space="preserve">Annualized turnover rate in quarter </t>
    </r>
    <r>
      <rPr>
        <vertAlign val="superscript"/>
        <sz val="11"/>
        <rFont val="Calibri"/>
        <family val="2"/>
        <scheme val="minor"/>
      </rPr>
      <t>2</t>
    </r>
  </si>
  <si>
    <t>1.4.2 Number of staff and branches</t>
  </si>
  <si>
    <t>Numer of staff and branches</t>
  </si>
  <si>
    <r>
      <rPr>
        <vertAlign val="superscript"/>
        <sz val="8"/>
        <color rgb="FF000000"/>
        <rFont val="Arial Narrow"/>
        <family val="2"/>
      </rPr>
      <t>1)</t>
    </r>
    <r>
      <rPr>
        <sz val="8"/>
        <color indexed="8"/>
        <rFont val="Arial Narrow"/>
        <family val="2"/>
      </rPr>
      <t xml:space="preserve"> The 2022 figures has been altered to reflect the change in principle following the implementation of IFRS 17/IFRS 9.</t>
    </r>
  </si>
  <si>
    <r>
      <t xml:space="preserve">Retail market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</si>
  <si>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2)</t>
    </r>
    <r>
      <rPr>
        <sz val="11"/>
        <color theme="1"/>
        <rFont val="Calibri"/>
        <family val="2"/>
        <scheme val="minor"/>
      </rPr>
      <t xml:space="preserve"> Including employee loans</t>
    </r>
  </si>
  <si>
    <t xml:space="preserve">Retail market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</si>
</sst>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3" formatCode="_-* #,##0.00_-;\-* #,##0.00_-;_-* &quot;-&quot;??_-;_-@_-"/>
    <numFmt numFmtId="164" formatCode="_-* #,##0_-;\-* #,##0_-;_-* &quot;-&quot;??_-;_-@_-"/>
    <numFmt numFmtId="165" formatCode="_-* #,##0,,_-;\-* #,##0,,_-;_-* &quot;-&quot;??_-;_-@_-"/>
    <numFmt numFmtId="166" formatCode="0.0"/>
    <numFmt numFmtId="167" formatCode="0.0\ %"/>
    <numFmt numFmtId="168" formatCode="_(* #,##0_);_(* \(#,##0\);_(* &quot; - &quot;_);_(@_)"/>
    <numFmt numFmtId="169" formatCode="_-* #,##0,,_-;* \-#,##0,,_-;_-* &quot;-&quot;??_-;_-@_-"/>
    <numFmt numFmtId="170" formatCode="_ * #,##0_ ;_ * \-#,##0_ ;_ * &quot;-&quot;??_ ;_ @_ "/>
    <numFmt numFmtId="171" formatCode="dd/mm/yy;@"/>
    <numFmt numFmtId="172" formatCode="_ * #,##0_ ;_ * \-#,##0_ ;_ * &quot;-&quot;_ ;_ @_ "/>
    <numFmt numFmtId="173" formatCode="#,##0;\(#,##0\);&quot;-&quot;"/>
    <numFmt numFmtId="174" formatCode="_(* #,##0_);_(* \(#,##0\);_(* &quot;0&quot;_);_(@_)"/>
    <numFmt numFmtId="175" formatCode="_(* #,##0_);_(* \(#,##0\);_(* &quot;&quot;_);_(@_)"/>
    <numFmt numFmtId="176" formatCode="@_)"/>
    <numFmt numFmtId="177" formatCode="#,##0.0_);\(#,##0.0\)"/>
    <numFmt numFmtId="178" formatCode="#,##0.0_);\(#,##0.0\);&quot;&quot;"/>
    <numFmt numFmtId="179" formatCode="0.0_);\(0.0\);&quot;&quot;"/>
    <numFmt numFmtId="180" formatCode="0.0%"/>
    <numFmt numFmtId="181" formatCode="_ * #,##0,,_ ;_ * \-#,##0,,_ ;_ * &quot;0&quot;_ ;_ @_ "/>
    <numFmt numFmtId="182" formatCode="_ * #,##0_ ;_ * \-#,##0_ ;_ * &quot;0&quot;_ ;_ @_ "/>
    <numFmt numFmtId="183" formatCode="_ * #,##0,_ ;_ * \-#,##0,_ ;_ * &quot;0&quot;_ ;_ @_ "/>
    <numFmt numFmtId="184" formatCode="_ * #,##0,,_ ;_ * \-#,##0,,_ ;_ * &quot;-&quot;_ ;_ @_ "/>
    <numFmt numFmtId="185" formatCode="_ * #,##0.00_ ;_ * \-#,##0.00_ ;_ * &quot;-&quot;_ ;_ @_ "/>
    <numFmt numFmtId="186" formatCode="_ * #,##0.00_ ;_ * \-#,##0.00_ ;_ * &quot;0&quot;_ ;_ @_ "/>
    <numFmt numFmtId="187" formatCode="_ * #,##0.00000000_ ;_ * \-#,##0.00000000_ ;_ * &quot;0&quot;_ ;_ @_ 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8"/>
      <name val="Gill Sans"/>
    </font>
    <font>
      <b/>
      <sz val="10"/>
      <color indexed="8"/>
      <name val="Arial Narrow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3296"/>
      <name val="Calibri"/>
      <family val="2"/>
      <scheme val="minor"/>
    </font>
    <font>
      <b/>
      <sz val="11"/>
      <color rgb="FF003296"/>
      <name val="Calibri"/>
      <family val="2"/>
      <scheme val="minor"/>
    </font>
    <font>
      <sz val="18"/>
      <color rgb="FF003296"/>
      <name val="Calibri"/>
      <family val="2"/>
      <scheme val="minor"/>
    </font>
    <font>
      <u/>
      <sz val="11"/>
      <color rgb="FF003296"/>
      <name val="Calibri"/>
      <family val="2"/>
      <scheme val="minor"/>
    </font>
    <font>
      <sz val="16"/>
      <color rgb="FF003296"/>
      <name val="Calibri"/>
      <family val="2"/>
      <scheme val="minor"/>
    </font>
    <font>
      <sz val="28"/>
      <color rgb="FF003296"/>
      <name val="Calibri"/>
      <family val="2"/>
      <scheme val="minor"/>
    </font>
    <font>
      <b/>
      <u/>
      <vertAlign val="superscript"/>
      <sz val="14"/>
      <color rgb="FF00329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10"/>
      <color indexed="59"/>
      <name val="Arial"/>
      <family val="2"/>
    </font>
    <font>
      <b/>
      <u/>
      <sz val="12"/>
      <color theme="4"/>
      <name val="Arial"/>
      <family val="2"/>
    </font>
    <font>
      <u/>
      <sz val="10.1"/>
      <color indexed="12"/>
      <name val="Arial"/>
      <family val="2"/>
    </font>
    <font>
      <u/>
      <sz val="8"/>
      <color rgb="FF0070C0"/>
      <name val="Arial"/>
      <family val="2"/>
    </font>
    <font>
      <sz val="15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6.5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u/>
      <sz val="8"/>
      <color indexed="59"/>
      <name val="Arial"/>
      <family val="2"/>
    </font>
    <font>
      <b/>
      <sz val="14"/>
      <name val="Arial"/>
      <family val="2"/>
    </font>
    <font>
      <b/>
      <u/>
      <sz val="12"/>
      <color theme="5"/>
      <name val="Arial"/>
      <family val="2"/>
    </font>
    <font>
      <b/>
      <sz val="10"/>
      <color indexed="60"/>
      <name val="Arial"/>
      <family val="2"/>
    </font>
    <font>
      <sz val="6.5"/>
      <color indexed="6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9"/>
      <color theme="4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0"/>
      <color indexed="59"/>
      <name val="Arial"/>
      <family val="2"/>
    </font>
    <font>
      <sz val="10"/>
      <color indexed="59"/>
      <name val="Arial"/>
      <family val="2"/>
    </font>
    <font>
      <sz val="11"/>
      <color rgb="FF333333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b/>
      <u/>
      <sz val="11"/>
      <color indexed="59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b/>
      <u/>
      <sz val="11"/>
      <color rgb="FF003296"/>
      <name val="Calibri"/>
      <family val="2"/>
      <scheme val="minor"/>
    </font>
    <font>
      <b/>
      <vertAlign val="superscript"/>
      <sz val="11"/>
      <color rgb="FF00329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vertAlign val="superscript"/>
      <sz val="8"/>
      <color indexed="8"/>
      <name val="Arial Narrow"/>
      <family val="2"/>
    </font>
    <font>
      <vertAlign val="superscript"/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 applyFill="0" applyBorder="0">
      <alignment horizontal="left" vertical="top"/>
    </xf>
    <xf numFmtId="0" fontId="4" fillId="0" borderId="0" applyProtection="0"/>
    <xf numFmtId="9" fontId="1" fillId="0" borderId="0" applyFont="0" applyFill="0" applyBorder="0" applyAlignment="0" applyProtection="0"/>
    <xf numFmtId="168" fontId="3" fillId="0" borderId="0" applyFill="0" applyBorder="0">
      <alignment horizontal="right" vertical="top"/>
    </xf>
    <xf numFmtId="0" fontId="4" fillId="0" borderId="0" applyProtection="0"/>
    <xf numFmtId="3" fontId="15" fillId="0" borderId="0"/>
    <xf numFmtId="0" fontId="15" fillId="0" borderId="0"/>
    <xf numFmtId="0" fontId="4" fillId="0" borderId="0"/>
    <xf numFmtId="0" fontId="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4" fillId="0" borderId="0" applyProtection="0"/>
  </cellStyleXfs>
  <cellXfs count="43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2" fillId="0" borderId="0" xfId="0" applyFont="1"/>
    <xf numFmtId="165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5" fillId="0" borderId="3" xfId="0" applyFont="1" applyBorder="1"/>
    <xf numFmtId="9" fontId="0" fillId="0" borderId="0" xfId="4" applyFont="1"/>
    <xf numFmtId="43" fontId="0" fillId="0" borderId="0" xfId="1" applyFont="1"/>
    <xf numFmtId="166" fontId="0" fillId="0" borderId="0" xfId="0" applyNumberFormat="1"/>
    <xf numFmtId="0" fontId="6" fillId="0" borderId="0" xfId="0" quotePrefix="1" applyFont="1"/>
    <xf numFmtId="167" fontId="0" fillId="0" borderId="0" xfId="4" applyNumberFormat="1" applyFont="1"/>
    <xf numFmtId="10" fontId="0" fillId="0" borderId="0" xfId="4" applyNumberFormat="1" applyFont="1"/>
    <xf numFmtId="0" fontId="0" fillId="2" borderId="0" xfId="0" applyFill="1"/>
    <xf numFmtId="0" fontId="8" fillId="0" borderId="0" xfId="0" applyFont="1"/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3" borderId="0" xfId="0" applyFont="1" applyFill="1"/>
    <xf numFmtId="10" fontId="11" fillId="0" borderId="0" xfId="4" applyNumberFormat="1" applyFont="1" applyFill="1" applyBorder="1"/>
    <xf numFmtId="169" fontId="0" fillId="0" borderId="0" xfId="0" applyNumberFormat="1"/>
    <xf numFmtId="169" fontId="2" fillId="0" borderId="1" xfId="0" applyNumberFormat="1" applyFont="1" applyBorder="1"/>
    <xf numFmtId="169" fontId="2" fillId="0" borderId="0" xfId="0" applyNumberFormat="1" applyFont="1"/>
    <xf numFmtId="169" fontId="2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9" fontId="0" fillId="0" borderId="0" xfId="0" applyNumberFormat="1"/>
    <xf numFmtId="10" fontId="2" fillId="0" borderId="0" xfId="4" applyNumberFormat="1" applyFont="1" applyFill="1"/>
    <xf numFmtId="10" fontId="2" fillId="0" borderId="2" xfId="4" applyNumberFormat="1" applyFont="1" applyFill="1" applyBorder="1"/>
    <xf numFmtId="10" fontId="2" fillId="0" borderId="1" xfId="4" applyNumberFormat="1" applyFont="1" applyBorder="1"/>
    <xf numFmtId="164" fontId="0" fillId="0" borderId="0" xfId="0" applyNumberFormat="1"/>
    <xf numFmtId="0" fontId="14" fillId="0" borderId="3" xfId="0" applyFont="1" applyBorder="1"/>
    <xf numFmtId="0" fontId="14" fillId="0" borderId="0" xfId="0" applyFont="1"/>
    <xf numFmtId="0" fontId="16" fillId="0" borderId="3" xfId="3" applyFont="1" applyBorder="1" applyAlignment="1">
      <alignment horizontal="right" vertical="center" wrapText="1"/>
    </xf>
    <xf numFmtId="14" fontId="16" fillId="0" borderId="3" xfId="3" applyNumberFormat="1" applyFont="1" applyBorder="1" applyAlignment="1">
      <alignment horizontal="right" vertical="center" wrapText="1"/>
    </xf>
    <xf numFmtId="164" fontId="0" fillId="0" borderId="0" xfId="1" applyNumberFormat="1" applyFont="1" applyBorder="1"/>
    <xf numFmtId="0" fontId="17" fillId="0" borderId="0" xfId="0" applyFont="1"/>
    <xf numFmtId="0" fontId="9" fillId="0" borderId="0" xfId="0" applyFont="1" applyAlignment="1">
      <alignment horizontal="left"/>
    </xf>
    <xf numFmtId="167" fontId="18" fillId="0" borderId="5" xfId="0" applyNumberFormat="1" applyFont="1" applyBorder="1" applyAlignment="1">
      <alignment horizontal="right"/>
    </xf>
    <xf numFmtId="0" fontId="9" fillId="0" borderId="0" xfId="0" applyFont="1"/>
    <xf numFmtId="167" fontId="18" fillId="0" borderId="0" xfId="0" applyNumberFormat="1" applyFont="1" applyAlignment="1">
      <alignment horizontal="right"/>
    </xf>
    <xf numFmtId="167" fontId="18" fillId="0" borderId="3" xfId="0" applyNumberFormat="1" applyFont="1" applyBorder="1" applyAlignment="1">
      <alignment horizontal="right"/>
    </xf>
    <xf numFmtId="164" fontId="0" fillId="0" borderId="0" xfId="1" applyNumberFormat="1" applyFont="1" applyFill="1" applyBorder="1"/>
    <xf numFmtId="167" fontId="0" fillId="0" borderId="0" xfId="4" applyNumberFormat="1" applyFont="1" applyFill="1"/>
    <xf numFmtId="10" fontId="0" fillId="0" borderId="0" xfId="4" applyNumberFormat="1" applyFont="1" applyFill="1"/>
    <xf numFmtId="164" fontId="0" fillId="0" borderId="0" xfId="1" applyNumberFormat="1" applyFont="1" applyFill="1"/>
    <xf numFmtId="9" fontId="0" fillId="0" borderId="0" xfId="4" applyFont="1" applyFill="1"/>
    <xf numFmtId="43" fontId="0" fillId="0" borderId="0" xfId="1" applyFont="1" applyFill="1"/>
    <xf numFmtId="0" fontId="2" fillId="0" borderId="3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49" fontId="20" fillId="0" borderId="0" xfId="0" applyNumberFormat="1" applyFont="1"/>
    <xf numFmtId="0" fontId="21" fillId="0" borderId="3" xfId="0" applyFont="1" applyBorder="1"/>
    <xf numFmtId="0" fontId="22" fillId="0" borderId="0" xfId="0" applyFont="1"/>
    <xf numFmtId="0" fontId="23" fillId="0" borderId="3" xfId="0" applyFont="1" applyBorder="1"/>
    <xf numFmtId="0" fontId="24" fillId="0" borderId="0" xfId="0" applyFont="1"/>
    <xf numFmtId="10" fontId="2" fillId="0" borderId="1" xfId="4" applyNumberFormat="1" applyFont="1" applyFill="1" applyBorder="1"/>
    <xf numFmtId="14" fontId="16" fillId="0" borderId="3" xfId="3" applyNumberFormat="1" applyFont="1" applyBorder="1" applyAlignment="1">
      <alignment horizontal="center" vertical="center" wrapText="1"/>
    </xf>
    <xf numFmtId="0" fontId="0" fillId="4" borderId="0" xfId="0" applyFill="1"/>
    <xf numFmtId="0" fontId="2" fillId="4" borderId="3" xfId="0" applyFont="1" applyFill="1" applyBorder="1" applyAlignment="1">
      <alignment horizontal="right"/>
    </xf>
    <xf numFmtId="167" fontId="0" fillId="4" borderId="0" xfId="4" applyNumberFormat="1" applyFont="1" applyFill="1"/>
    <xf numFmtId="10" fontId="0" fillId="4" borderId="0" xfId="4" applyNumberFormat="1" applyFont="1" applyFill="1"/>
    <xf numFmtId="9" fontId="0" fillId="4" borderId="0" xfId="4" applyFont="1" applyFill="1"/>
    <xf numFmtId="169" fontId="2" fillId="4" borderId="3" xfId="0" applyNumberFormat="1" applyFont="1" applyFill="1" applyBorder="1" applyAlignment="1">
      <alignment horizontal="right"/>
    </xf>
    <xf numFmtId="10" fontId="2" fillId="4" borderId="0" xfId="4" applyNumberFormat="1" applyFont="1" applyFill="1"/>
    <xf numFmtId="10" fontId="2" fillId="4" borderId="2" xfId="4" applyNumberFormat="1" applyFont="1" applyFill="1" applyBorder="1"/>
    <xf numFmtId="10" fontId="2" fillId="4" borderId="1" xfId="4" applyNumberFormat="1" applyFont="1" applyFill="1" applyBorder="1"/>
    <xf numFmtId="0" fontId="2" fillId="4" borderId="0" xfId="0" applyFont="1" applyFill="1" applyAlignment="1">
      <alignment horizontal="right"/>
    </xf>
    <xf numFmtId="166" fontId="0" fillId="4" borderId="0" xfId="0" applyNumberFormat="1" applyFill="1"/>
    <xf numFmtId="14" fontId="0" fillId="0" borderId="0" xfId="0" applyNumberFormat="1" applyAlignment="1">
      <alignment horizontal="left"/>
    </xf>
    <xf numFmtId="171" fontId="10" fillId="0" borderId="0" xfId="0" quotePrefix="1" applyNumberFormat="1" applyFont="1" applyAlignment="1">
      <alignment horizontal="left" indent="1"/>
    </xf>
    <xf numFmtId="171" fontId="28" fillId="0" borderId="0" xfId="0" quotePrefix="1" applyNumberFormat="1" applyFont="1" applyAlignment="1">
      <alignment horizontal="right" wrapText="1"/>
    </xf>
    <xf numFmtId="171" fontId="28" fillId="0" borderId="0" xfId="0" applyNumberFormat="1" applyFont="1" applyAlignment="1">
      <alignment horizontal="right" wrapText="1"/>
    </xf>
    <xf numFmtId="171" fontId="28" fillId="0" borderId="0" xfId="0" applyNumberFormat="1" applyFont="1" applyAlignment="1">
      <alignment horizontal="right"/>
    </xf>
    <xf numFmtId="3" fontId="7" fillId="0" borderId="0" xfId="5" applyNumberFormat="1" applyFont="1" applyFill="1" applyBorder="1" applyAlignment="1"/>
    <xf numFmtId="10" fontId="18" fillId="0" borderId="0" xfId="4" applyNumberFormat="1" applyFont="1" applyFill="1" applyBorder="1" applyAlignment="1">
      <alignment horizontal="right"/>
    </xf>
    <xf numFmtId="10" fontId="7" fillId="0" borderId="0" xfId="4" applyNumberFormat="1" applyFont="1" applyFill="1" applyBorder="1" applyAlignment="1">
      <alignment horizontal="right"/>
    </xf>
    <xf numFmtId="171" fontId="28" fillId="0" borderId="3" xfId="0" applyNumberFormat="1" applyFont="1" applyBorder="1" applyAlignment="1">
      <alignment horizontal="right" wrapText="1"/>
    </xf>
    <xf numFmtId="171" fontId="28" fillId="0" borderId="3" xfId="0" quotePrefix="1" applyNumberFormat="1" applyFont="1" applyBorder="1" applyAlignment="1">
      <alignment horizontal="right" wrapText="1"/>
    </xf>
    <xf numFmtId="171" fontId="18" fillId="0" borderId="2" xfId="0" quotePrefix="1" applyNumberFormat="1" applyFont="1" applyBorder="1" applyAlignment="1">
      <alignment horizontal="right" wrapText="1"/>
    </xf>
    <xf numFmtId="171" fontId="18" fillId="0" borderId="2" xfId="0" applyNumberFormat="1" applyFont="1" applyBorder="1" applyAlignment="1">
      <alignment horizontal="right" wrapText="1"/>
    </xf>
    <xf numFmtId="171" fontId="10" fillId="0" borderId="3" xfId="0" quotePrefix="1" applyNumberFormat="1" applyFont="1" applyBorder="1" applyAlignment="1">
      <alignment horizontal="right" indent="1"/>
    </xf>
    <xf numFmtId="171" fontId="10" fillId="4" borderId="3" xfId="0" quotePrefix="1" applyNumberFormat="1" applyFont="1" applyFill="1" applyBorder="1" applyAlignment="1">
      <alignment horizontal="right" indent="1"/>
    </xf>
    <xf numFmtId="171" fontId="10" fillId="4" borderId="0" xfId="0" quotePrefix="1" applyNumberFormat="1" applyFont="1" applyFill="1" applyAlignment="1">
      <alignment horizontal="left" indent="1"/>
    </xf>
    <xf numFmtId="171" fontId="28" fillId="4" borderId="0" xfId="0" quotePrefix="1" applyNumberFormat="1" applyFont="1" applyFill="1" applyAlignment="1">
      <alignment horizontal="right" wrapText="1"/>
    </xf>
    <xf numFmtId="1" fontId="8" fillId="4" borderId="2" xfId="5" applyNumberFormat="1" applyFont="1" applyFill="1" applyBorder="1" applyAlignment="1">
      <alignment horizontal="left" indent="1"/>
    </xf>
    <xf numFmtId="1" fontId="7" fillId="4" borderId="0" xfId="2" applyNumberFormat="1" applyFont="1" applyFill="1" applyBorder="1" applyAlignment="1">
      <alignment horizontal="left" indent="1"/>
    </xf>
    <xf numFmtId="1" fontId="8" fillId="4" borderId="0" xfId="2" applyNumberFormat="1" applyFont="1" applyFill="1" applyBorder="1" applyAlignment="1">
      <alignment horizontal="left" indent="1"/>
    </xf>
    <xf numFmtId="49" fontId="7" fillId="0" borderId="0" xfId="0" applyNumberFormat="1" applyFont="1"/>
    <xf numFmtId="0" fontId="30" fillId="0" borderId="0" xfId="0" applyFont="1"/>
    <xf numFmtId="0" fontId="30" fillId="0" borderId="3" xfId="0" applyFont="1" applyBorder="1"/>
    <xf numFmtId="0" fontId="31" fillId="0" borderId="0" xfId="9" applyFont="1" applyAlignment="1">
      <alignment vertical="center"/>
    </xf>
    <xf numFmtId="49" fontId="31" fillId="0" borderId="0" xfId="9" applyNumberFormat="1" applyFont="1" applyAlignment="1">
      <alignment horizontal="right" vertical="top"/>
    </xf>
    <xf numFmtId="174" fontId="31" fillId="2" borderId="0" xfId="9" applyNumberFormat="1" applyFont="1" applyFill="1"/>
    <xf numFmtId="174" fontId="31" fillId="0" borderId="0" xfId="9" applyNumberFormat="1" applyFont="1"/>
    <xf numFmtId="0" fontId="33" fillId="0" borderId="0" xfId="10" applyFont="1" applyAlignment="1">
      <alignment vertical="center"/>
    </xf>
    <xf numFmtId="0" fontId="34" fillId="0" borderId="0" xfId="10" applyFont="1"/>
    <xf numFmtId="0" fontId="34" fillId="0" borderId="0" xfId="10" applyFont="1" applyProtection="1">
      <protection locked="0"/>
    </xf>
    <xf numFmtId="0" fontId="35" fillId="0" borderId="0" xfId="10" applyFont="1"/>
    <xf numFmtId="0" fontId="35" fillId="0" borderId="0" xfId="10" applyFont="1" applyAlignment="1">
      <alignment vertical="top"/>
    </xf>
    <xf numFmtId="0" fontId="35" fillId="0" borderId="0" xfId="10" applyFont="1" applyAlignment="1" applyProtection="1">
      <alignment vertical="top"/>
      <protection locked="0"/>
    </xf>
    <xf numFmtId="0" fontId="39" fillId="0" borderId="0" xfId="10" applyFont="1" applyAlignment="1">
      <alignment vertical="center"/>
    </xf>
    <xf numFmtId="0" fontId="4" fillId="0" borderId="0" xfId="10" applyProtection="1">
      <protection locked="0"/>
    </xf>
    <xf numFmtId="0" fontId="38" fillId="0" borderId="0" xfId="11" applyFont="1" applyBorder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41" fillId="0" borderId="0" xfId="0" applyFont="1" applyAlignment="1" applyProtection="1">
      <alignment horizontal="left" vertical="top"/>
      <protection locked="0"/>
    </xf>
    <xf numFmtId="0" fontId="42" fillId="0" borderId="0" xfId="0" applyFont="1" applyAlignment="1" applyProtection="1">
      <alignment horizontal="left" vertical="top"/>
      <protection locked="0"/>
    </xf>
    <xf numFmtId="174" fontId="43" fillId="2" borderId="0" xfId="9" applyNumberFormat="1" applyFont="1" applyFill="1"/>
    <xf numFmtId="0" fontId="31" fillId="0" borderId="0" xfId="10" applyFont="1" applyAlignment="1" applyProtection="1">
      <alignment vertical="center"/>
      <protection locked="0"/>
    </xf>
    <xf numFmtId="0" fontId="39" fillId="0" borderId="0" xfId="10" applyFont="1" applyAlignment="1" applyProtection="1">
      <alignment vertical="center"/>
      <protection locked="0"/>
    </xf>
    <xf numFmtId="0" fontId="43" fillId="0" borderId="0" xfId="9" applyFont="1" applyAlignment="1">
      <alignment vertical="center"/>
    </xf>
    <xf numFmtId="174" fontId="43" fillId="0" borderId="0" xfId="9" applyNumberFormat="1" applyFont="1"/>
    <xf numFmtId="0" fontId="4" fillId="0" borderId="0" xfId="9" applyAlignment="1">
      <alignment vertical="center"/>
    </xf>
    <xf numFmtId="0" fontId="44" fillId="0" borderId="0" xfId="9" applyFont="1" applyAlignment="1">
      <alignment vertical="center"/>
    </xf>
    <xf numFmtId="174" fontId="45" fillId="2" borderId="0" xfId="9" applyNumberFormat="1" applyFont="1" applyFill="1" applyProtection="1">
      <protection locked="0"/>
    </xf>
    <xf numFmtId="0" fontId="31" fillId="0" borderId="0" xfId="10" applyFont="1"/>
    <xf numFmtId="174" fontId="43" fillId="2" borderId="0" xfId="9" applyNumberFormat="1" applyFont="1" applyFill="1" applyProtection="1">
      <protection locked="0"/>
    </xf>
    <xf numFmtId="0" fontId="46" fillId="0" borderId="0" xfId="10" applyFont="1" applyAlignment="1">
      <alignment vertical="center"/>
    </xf>
    <xf numFmtId="37" fontId="47" fillId="0" borderId="0" xfId="10" applyNumberFormat="1" applyFont="1"/>
    <xf numFmtId="37" fontId="32" fillId="0" borderId="0" xfId="10" applyNumberFormat="1" applyFont="1"/>
    <xf numFmtId="0" fontId="34" fillId="0" borderId="0" xfId="10" applyFont="1" applyAlignment="1">
      <alignment vertical="center"/>
    </xf>
    <xf numFmtId="0" fontId="35" fillId="0" borderId="0" xfId="10" applyFont="1" applyProtection="1">
      <protection locked="0"/>
    </xf>
    <xf numFmtId="0" fontId="4" fillId="0" borderId="0" xfId="10"/>
    <xf numFmtId="0" fontId="4" fillId="0" borderId="0" xfId="12"/>
    <xf numFmtId="0" fontId="4" fillId="0" borderId="0" xfId="12" applyProtection="1">
      <protection locked="0"/>
    </xf>
    <xf numFmtId="0" fontId="42" fillId="0" borderId="0" xfId="12" applyFont="1" applyProtection="1">
      <protection locked="0"/>
    </xf>
    <xf numFmtId="0" fontId="4" fillId="3" borderId="0" xfId="12" applyFill="1"/>
    <xf numFmtId="166" fontId="4" fillId="3" borderId="0" xfId="12" applyNumberFormat="1" applyFill="1"/>
    <xf numFmtId="2" fontId="42" fillId="3" borderId="0" xfId="12" applyNumberFormat="1" applyFont="1" applyFill="1"/>
    <xf numFmtId="177" fontId="47" fillId="0" borderId="0" xfId="12" applyNumberFormat="1" applyFont="1" applyProtection="1">
      <protection locked="0"/>
    </xf>
    <xf numFmtId="0" fontId="47" fillId="0" borderId="0" xfId="12" applyFont="1" applyAlignment="1" applyProtection="1">
      <alignment horizontal="left"/>
      <protection locked="0"/>
    </xf>
    <xf numFmtId="0" fontId="34" fillId="3" borderId="0" xfId="10" applyFont="1" applyFill="1"/>
    <xf numFmtId="2" fontId="49" fillId="3" borderId="0" xfId="10" applyNumberFormat="1" applyFont="1" applyFill="1"/>
    <xf numFmtId="0" fontId="35" fillId="3" borderId="0" xfId="10" applyFont="1" applyFill="1" applyAlignment="1">
      <alignment vertical="top"/>
    </xf>
    <xf numFmtId="2" fontId="50" fillId="3" borderId="0" xfId="10" applyNumberFormat="1" applyFont="1" applyFill="1" applyAlignment="1">
      <alignment vertical="top"/>
    </xf>
    <xf numFmtId="2" fontId="42" fillId="0" borderId="0" xfId="10" applyNumberFormat="1" applyFont="1"/>
    <xf numFmtId="0" fontId="48" fillId="0" borderId="0" xfId="11" applyFont="1" applyBorder="1" applyAlignment="1" applyProtection="1">
      <alignment horizontal="left" vertical="top"/>
      <protection locked="0"/>
    </xf>
    <xf numFmtId="0" fontId="51" fillId="0" borderId="0" xfId="10" applyFont="1" applyAlignment="1">
      <alignment vertical="center"/>
    </xf>
    <xf numFmtId="0" fontId="49" fillId="0" borderId="0" xfId="10" applyFont="1" applyAlignment="1">
      <alignment vertical="top"/>
    </xf>
    <xf numFmtId="0" fontId="50" fillId="0" borderId="0" xfId="10" applyFont="1" applyAlignment="1">
      <alignment vertical="top"/>
    </xf>
    <xf numFmtId="0" fontId="39" fillId="0" borderId="0" xfId="10" applyFont="1"/>
    <xf numFmtId="0" fontId="39" fillId="0" borderId="0" xfId="10" applyFont="1" applyProtection="1">
      <protection locked="0"/>
    </xf>
    <xf numFmtId="0" fontId="53" fillId="0" borderId="0" xfId="10" applyFont="1" applyAlignment="1" applyProtection="1">
      <alignment vertical="center"/>
      <protection locked="0"/>
    </xf>
    <xf numFmtId="0" fontId="36" fillId="0" borderId="0" xfId="10" quotePrefix="1" applyFont="1" applyAlignment="1" applyProtection="1">
      <alignment vertical="top"/>
      <protection locked="0"/>
    </xf>
    <xf numFmtId="3" fontId="2" fillId="0" borderId="1" xfId="0" applyNumberFormat="1" applyFont="1" applyBorder="1"/>
    <xf numFmtId="0" fontId="55" fillId="0" borderId="0" xfId="0" quotePrefix="1" applyFont="1"/>
    <xf numFmtId="0" fontId="55" fillId="0" borderId="0" xfId="0" applyFont="1"/>
    <xf numFmtId="0" fontId="56" fillId="0" borderId="0" xfId="0" applyFont="1" applyAlignment="1">
      <alignment horizontal="right"/>
    </xf>
    <xf numFmtId="0" fontId="57" fillId="0" borderId="0" xfId="0" applyFont="1"/>
    <xf numFmtId="0" fontId="58" fillId="0" borderId="0" xfId="0" applyFont="1"/>
    <xf numFmtId="0" fontId="57" fillId="0" borderId="7" xfId="0" applyFont="1" applyBorder="1"/>
    <xf numFmtId="0" fontId="59" fillId="0" borderId="0" xfId="0" applyFont="1"/>
    <xf numFmtId="0" fontId="60" fillId="0" borderId="0" xfId="0" applyFont="1"/>
    <xf numFmtId="0" fontId="62" fillId="0" borderId="0" xfId="0" applyFont="1"/>
    <xf numFmtId="0" fontId="63" fillId="0" borderId="0" xfId="0" applyFont="1"/>
    <xf numFmtId="0" fontId="64" fillId="0" borderId="8" xfId="0" applyFont="1" applyBorder="1"/>
    <xf numFmtId="0" fontId="64" fillId="0" borderId="0" xfId="0" applyFont="1"/>
    <xf numFmtId="0" fontId="57" fillId="0" borderId="9" xfId="0" applyFont="1" applyBorder="1"/>
    <xf numFmtId="0" fontId="56" fillId="0" borderId="0" xfId="0" applyFont="1" applyAlignment="1">
      <alignment horizontal="center"/>
    </xf>
    <xf numFmtId="0" fontId="61" fillId="0" borderId="8" xfId="0" applyFont="1" applyBorder="1"/>
    <xf numFmtId="0" fontId="65" fillId="0" borderId="0" xfId="10" applyFont="1" applyProtection="1">
      <protection locked="0"/>
    </xf>
    <xf numFmtId="0" fontId="66" fillId="0" borderId="0" xfId="10" applyFont="1" applyProtection="1">
      <protection locked="0"/>
    </xf>
    <xf numFmtId="0" fontId="66" fillId="0" borderId="0" xfId="10" applyFont="1" applyAlignment="1" applyProtection="1">
      <alignment horizontal="left" vertical="center"/>
      <protection locked="0"/>
    </xf>
    <xf numFmtId="0" fontId="66" fillId="0" borderId="11" xfId="10" applyFont="1" applyBorder="1" applyProtection="1">
      <protection locked="0"/>
    </xf>
    <xf numFmtId="0" fontId="35" fillId="0" borderId="11" xfId="10" applyFont="1" applyBorder="1"/>
    <xf numFmtId="0" fontId="11" fillId="0" borderId="0" xfId="10" applyFont="1" applyAlignment="1" applyProtection="1">
      <alignment vertical="center"/>
      <protection locked="0"/>
    </xf>
    <xf numFmtId="174" fontId="69" fillId="2" borderId="0" xfId="9" applyNumberFormat="1" applyFont="1" applyFill="1" applyProtection="1">
      <protection locked="0"/>
    </xf>
    <xf numFmtId="0" fontId="71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70" fillId="0" borderId="0" xfId="10" applyFont="1" applyAlignment="1">
      <alignment vertical="top"/>
    </xf>
    <xf numFmtId="0" fontId="11" fillId="0" borderId="0" xfId="0" applyFont="1" applyAlignment="1" applyProtection="1">
      <alignment vertical="top" wrapText="1"/>
      <protection locked="0"/>
    </xf>
    <xf numFmtId="0" fontId="71" fillId="0" borderId="0" xfId="10" applyFont="1" applyAlignment="1" applyProtection="1">
      <alignment horizontal="left" vertical="center"/>
      <protection locked="0"/>
    </xf>
    <xf numFmtId="0" fontId="11" fillId="0" borderId="0" xfId="10" applyFont="1" applyAlignment="1">
      <alignment vertical="center"/>
    </xf>
    <xf numFmtId="179" fontId="11" fillId="4" borderId="0" xfId="10" applyNumberFormat="1" applyFont="1" applyFill="1" applyAlignment="1" applyProtection="1">
      <alignment horizontal="right" vertical="center"/>
      <protection locked="0"/>
    </xf>
    <xf numFmtId="179" fontId="11" fillId="0" borderId="0" xfId="10" applyNumberFormat="1" applyFont="1" applyAlignment="1" applyProtection="1">
      <alignment horizontal="right" vertical="center"/>
      <protection locked="0"/>
    </xf>
    <xf numFmtId="0" fontId="11" fillId="0" borderId="0" xfId="10" applyFont="1" applyAlignment="1" applyProtection="1">
      <alignment horizontal="left" vertical="center"/>
      <protection locked="0"/>
    </xf>
    <xf numFmtId="0" fontId="69" fillId="0" borderId="0" xfId="10" applyFont="1" applyAlignment="1" applyProtection="1">
      <alignment vertical="center"/>
      <protection locked="0"/>
    </xf>
    <xf numFmtId="179" fontId="69" fillId="4" borderId="0" xfId="10" applyNumberFormat="1" applyFont="1" applyFill="1" applyAlignment="1" applyProtection="1">
      <alignment horizontal="right" vertical="center"/>
      <protection locked="0"/>
    </xf>
    <xf numFmtId="179" fontId="69" fillId="0" borderId="0" xfId="10" applyNumberFormat="1" applyFont="1" applyAlignment="1" applyProtection="1">
      <alignment horizontal="right" vertical="center"/>
      <protection locked="0"/>
    </xf>
    <xf numFmtId="0" fontId="69" fillId="0" borderId="0" xfId="10" applyFont="1" applyAlignment="1">
      <alignment vertical="center"/>
    </xf>
    <xf numFmtId="179" fontId="11" fillId="4" borderId="0" xfId="10" applyNumberFormat="1" applyFont="1" applyFill="1" applyAlignment="1" applyProtection="1">
      <alignment horizontal="right"/>
      <protection locked="0"/>
    </xf>
    <xf numFmtId="179" fontId="11" fillId="0" borderId="0" xfId="10" applyNumberFormat="1" applyFont="1" applyAlignment="1" applyProtection="1">
      <alignment horizontal="right"/>
      <protection locked="0"/>
    </xf>
    <xf numFmtId="0" fontId="11" fillId="0" borderId="2" xfId="10" applyFont="1" applyBorder="1" applyAlignment="1" applyProtection="1">
      <alignment vertical="center"/>
      <protection locked="0"/>
    </xf>
    <xf numFmtId="0" fontId="11" fillId="0" borderId="2" xfId="10" applyFont="1" applyBorder="1" applyAlignment="1">
      <alignment vertical="center"/>
    </xf>
    <xf numFmtId="179" fontId="11" fillId="4" borderId="2" xfId="10" applyNumberFormat="1" applyFont="1" applyFill="1" applyBorder="1" applyAlignment="1" applyProtection="1">
      <alignment horizontal="right" vertical="center"/>
      <protection locked="0"/>
    </xf>
    <xf numFmtId="179" fontId="11" fillId="0" borderId="2" xfId="10" applyNumberFormat="1" applyFont="1" applyBorder="1" applyAlignment="1" applyProtection="1">
      <alignment horizontal="right" vertical="center"/>
      <protection locked="0"/>
    </xf>
    <xf numFmtId="0" fontId="69" fillId="0" borderId="1" xfId="10" applyFont="1" applyBorder="1" applyAlignment="1" applyProtection="1">
      <alignment vertical="center"/>
      <protection locked="0"/>
    </xf>
    <xf numFmtId="0" fontId="11" fillId="0" borderId="1" xfId="10" applyFont="1" applyBorder="1" applyAlignment="1">
      <alignment vertical="center"/>
    </xf>
    <xf numFmtId="179" fontId="69" fillId="4" borderId="1" xfId="10" applyNumberFormat="1" applyFont="1" applyFill="1" applyBorder="1" applyAlignment="1" applyProtection="1">
      <alignment horizontal="right" vertical="center"/>
      <protection locked="0"/>
    </xf>
    <xf numFmtId="179" fontId="69" fillId="0" borderId="1" xfId="10" applyNumberFormat="1" applyFont="1" applyBorder="1" applyAlignment="1" applyProtection="1">
      <alignment horizontal="right" vertical="center"/>
      <protection locked="0"/>
    </xf>
    <xf numFmtId="0" fontId="11" fillId="0" borderId="0" xfId="12" applyFont="1" applyAlignment="1" applyProtection="1">
      <alignment horizontal="left" wrapText="1"/>
      <protection locked="0"/>
    </xf>
    <xf numFmtId="178" fontId="11" fillId="4" borderId="0" xfId="12" applyNumberFormat="1" applyFont="1" applyFill="1" applyProtection="1">
      <protection locked="0"/>
    </xf>
    <xf numFmtId="178" fontId="11" fillId="0" borderId="0" xfId="12" applyNumberFormat="1" applyFont="1" applyProtection="1">
      <protection locked="0"/>
    </xf>
    <xf numFmtId="49" fontId="11" fillId="4" borderId="2" xfId="10" applyNumberFormat="1" applyFont="1" applyFill="1" applyBorder="1" applyAlignment="1" applyProtection="1">
      <alignment horizontal="center" vertical="center"/>
      <protection locked="0"/>
    </xf>
    <xf numFmtId="49" fontId="11" fillId="4" borderId="0" xfId="10" applyNumberFormat="1" applyFont="1" applyFill="1" applyAlignment="1" applyProtection="1">
      <alignment horizontal="center" vertical="center"/>
      <protection locked="0"/>
    </xf>
    <xf numFmtId="49" fontId="11" fillId="0" borderId="2" xfId="10" applyNumberFormat="1" applyFont="1" applyBorder="1" applyAlignment="1" applyProtection="1">
      <alignment horizontal="center" vertical="center"/>
      <protection locked="0"/>
    </xf>
    <xf numFmtId="49" fontId="11" fillId="0" borderId="0" xfId="10" applyNumberFormat="1" applyFont="1" applyAlignment="1" applyProtection="1">
      <alignment horizontal="center" vertical="center"/>
      <protection locked="0"/>
    </xf>
    <xf numFmtId="0" fontId="11" fillId="0" borderId="3" xfId="10" applyFont="1" applyBorder="1" applyAlignment="1" applyProtection="1">
      <alignment vertical="center"/>
      <protection locked="0"/>
    </xf>
    <xf numFmtId="0" fontId="69" fillId="0" borderId="3" xfId="10" applyFont="1" applyBorder="1" applyAlignment="1">
      <alignment vertical="center"/>
    </xf>
    <xf numFmtId="179" fontId="11" fillId="4" borderId="3" xfId="10" applyNumberFormat="1" applyFont="1" applyFill="1" applyBorder="1" applyAlignment="1" applyProtection="1">
      <alignment horizontal="right" vertical="center"/>
      <protection locked="0"/>
    </xf>
    <xf numFmtId="0" fontId="43" fillId="0" borderId="0" xfId="9" applyFont="1" applyAlignment="1" applyProtection="1">
      <alignment horizontal="left" wrapText="1"/>
      <protection locked="0"/>
    </xf>
    <xf numFmtId="0" fontId="71" fillId="0" borderId="0" xfId="9" applyFont="1" applyAlignment="1" applyProtection="1">
      <alignment horizontal="left" vertical="top"/>
      <protection locked="0"/>
    </xf>
    <xf numFmtId="37" fontId="11" fillId="0" borderId="0" xfId="10" applyNumberFormat="1" applyFont="1" applyAlignment="1" applyProtection="1">
      <alignment horizontal="left" wrapText="1"/>
      <protection locked="0"/>
    </xf>
    <xf numFmtId="175" fontId="11" fillId="4" borderId="0" xfId="9" applyNumberFormat="1" applyFont="1" applyFill="1" applyProtection="1">
      <protection locked="0"/>
    </xf>
    <xf numFmtId="175" fontId="11" fillId="0" borderId="0" xfId="9" applyNumberFormat="1" applyFont="1" applyProtection="1">
      <protection locked="0"/>
    </xf>
    <xf numFmtId="175" fontId="11" fillId="2" borderId="0" xfId="9" applyNumberFormat="1" applyFont="1" applyFill="1" applyProtection="1">
      <protection locked="0"/>
    </xf>
    <xf numFmtId="0" fontId="11" fillId="0" borderId="0" xfId="10" applyFont="1" applyAlignment="1" applyProtection="1">
      <alignment wrapText="1"/>
      <protection locked="0"/>
    </xf>
    <xf numFmtId="0" fontId="69" fillId="0" borderId="1" xfId="9" applyFont="1" applyBorder="1" applyAlignment="1" applyProtection="1">
      <alignment horizontal="left" wrapText="1"/>
      <protection locked="0"/>
    </xf>
    <xf numFmtId="174" fontId="69" fillId="4" borderId="1" xfId="9" applyNumberFormat="1" applyFont="1" applyFill="1" applyBorder="1" applyProtection="1">
      <protection locked="0"/>
    </xf>
    <xf numFmtId="174" fontId="69" fillId="3" borderId="1" xfId="9" applyNumberFormat="1" applyFont="1" applyFill="1" applyBorder="1" applyProtection="1">
      <protection locked="0"/>
    </xf>
    <xf numFmtId="175" fontId="11" fillId="3" borderId="0" xfId="9" applyNumberFormat="1" applyFont="1" applyFill="1" applyProtection="1">
      <protection locked="0"/>
    </xf>
    <xf numFmtId="0" fontId="11" fillId="0" borderId="0" xfId="10" applyFont="1" applyAlignment="1" applyProtection="1">
      <alignment horizontal="left" wrapText="1"/>
      <protection locked="0"/>
    </xf>
    <xf numFmtId="0" fontId="11" fillId="0" borderId="0" xfId="10" quotePrefix="1" applyFont="1" applyAlignment="1" applyProtection="1">
      <alignment horizontal="left" wrapText="1"/>
      <protection locked="0"/>
    </xf>
    <xf numFmtId="0" fontId="69" fillId="0" borderId="0" xfId="9" applyFont="1" applyAlignment="1" applyProtection="1">
      <alignment horizontal="left" wrapText="1"/>
      <protection locked="0"/>
    </xf>
    <xf numFmtId="174" fontId="69" fillId="4" borderId="0" xfId="9" applyNumberFormat="1" applyFont="1" applyFill="1" applyProtection="1">
      <protection locked="0"/>
    </xf>
    <xf numFmtId="174" fontId="69" fillId="3" borderId="0" xfId="9" applyNumberFormat="1" applyFont="1" applyFill="1" applyProtection="1">
      <protection locked="0"/>
    </xf>
    <xf numFmtId="0" fontId="72" fillId="0" borderId="3" xfId="10" applyFont="1" applyBorder="1" applyProtection="1">
      <protection locked="0"/>
    </xf>
    <xf numFmtId="175" fontId="11" fillId="0" borderId="0" xfId="10" applyNumberFormat="1" applyFont="1" applyProtection="1">
      <protection locked="0"/>
    </xf>
    <xf numFmtId="174" fontId="11" fillId="0" borderId="0" xfId="10" applyNumberFormat="1" applyFont="1" applyProtection="1">
      <protection locked="0"/>
    </xf>
    <xf numFmtId="174" fontId="69" fillId="0" borderId="1" xfId="10" applyNumberFormat="1" applyFont="1" applyBorder="1" applyProtection="1">
      <protection locked="0"/>
    </xf>
    <xf numFmtId="175" fontId="11" fillId="0" borderId="0" xfId="10" applyNumberFormat="1" applyFont="1" applyAlignment="1" applyProtection="1">
      <alignment vertical="center"/>
      <protection locked="0"/>
    </xf>
    <xf numFmtId="0" fontId="73" fillId="0" borderId="0" xfId="10" applyFont="1" applyAlignment="1" applyProtection="1">
      <alignment vertical="top"/>
      <protection locked="0"/>
    </xf>
    <xf numFmtId="0" fontId="72" fillId="0" borderId="0" xfId="10" applyFont="1" applyProtection="1">
      <protection locked="0"/>
    </xf>
    <xf numFmtId="0" fontId="72" fillId="0" borderId="0" xfId="10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left" wrapText="1"/>
      <protection locked="0"/>
    </xf>
    <xf numFmtId="176" fontId="11" fillId="0" borderId="0" xfId="10" applyNumberFormat="1" applyFont="1" applyAlignment="1" applyProtection="1">
      <alignment horizontal="right"/>
      <protection locked="0"/>
    </xf>
    <xf numFmtId="176" fontId="11" fillId="0" borderId="0" xfId="10" quotePrefix="1" applyNumberFormat="1" applyFont="1" applyAlignment="1" applyProtection="1">
      <alignment horizontal="right" vertical="center"/>
      <protection locked="0"/>
    </xf>
    <xf numFmtId="0" fontId="11" fillId="0" borderId="2" xfId="9" applyFont="1" applyBorder="1" applyAlignment="1" applyProtection="1">
      <alignment horizontal="left" wrapText="1"/>
      <protection locked="0"/>
    </xf>
    <xf numFmtId="175" fontId="11" fillId="4" borderId="2" xfId="9" applyNumberFormat="1" applyFont="1" applyFill="1" applyBorder="1" applyProtection="1">
      <protection locked="0"/>
    </xf>
    <xf numFmtId="175" fontId="11" fillId="0" borderId="2" xfId="9" applyNumberFormat="1" applyFont="1" applyBorder="1" applyProtection="1">
      <protection locked="0"/>
    </xf>
    <xf numFmtId="175" fontId="11" fillId="2" borderId="2" xfId="9" applyNumberFormat="1" applyFont="1" applyFill="1" applyBorder="1" applyProtection="1">
      <protection locked="0"/>
    </xf>
    <xf numFmtId="0" fontId="11" fillId="0" borderId="1" xfId="9" applyFont="1" applyBorder="1" applyAlignment="1" applyProtection="1">
      <alignment horizontal="left" wrapText="1"/>
      <protection locked="0"/>
    </xf>
    <xf numFmtId="175" fontId="11" fillId="4" borderId="1" xfId="9" applyNumberFormat="1" applyFont="1" applyFill="1" applyBorder="1" applyProtection="1">
      <protection locked="0"/>
    </xf>
    <xf numFmtId="175" fontId="11" fillId="0" borderId="1" xfId="9" applyNumberFormat="1" applyFont="1" applyBorder="1" applyProtection="1">
      <protection locked="0"/>
    </xf>
    <xf numFmtId="175" fontId="11" fillId="2" borderId="1" xfId="9" applyNumberFormat="1" applyFont="1" applyFill="1" applyBorder="1" applyProtection="1">
      <protection locked="0"/>
    </xf>
    <xf numFmtId="176" fontId="69" fillId="4" borderId="3" xfId="10" applyNumberFormat="1" applyFont="1" applyFill="1" applyBorder="1" applyAlignment="1" applyProtection="1">
      <alignment horizontal="right"/>
      <protection locked="0"/>
    </xf>
    <xf numFmtId="176" fontId="69" fillId="0" borderId="3" xfId="10" applyNumberFormat="1" applyFont="1" applyBorder="1" applyAlignment="1" applyProtection="1">
      <alignment horizontal="right"/>
      <protection locked="0"/>
    </xf>
    <xf numFmtId="176" fontId="69" fillId="0" borderId="0" xfId="10" applyNumberFormat="1" applyFont="1" applyAlignment="1" applyProtection="1">
      <alignment horizontal="right"/>
      <protection locked="0"/>
    </xf>
    <xf numFmtId="176" fontId="69" fillId="0" borderId="3" xfId="10" applyNumberFormat="1" applyFont="1" applyBorder="1" applyAlignment="1" applyProtection="1">
      <alignment horizontal="right" vertical="center"/>
      <protection locked="0"/>
    </xf>
    <xf numFmtId="0" fontId="69" fillId="0" borderId="1" xfId="12" applyFont="1" applyBorder="1" applyAlignment="1" applyProtection="1">
      <alignment horizontal="left"/>
      <protection locked="0"/>
    </xf>
    <xf numFmtId="178" fontId="69" fillId="4" borderId="1" xfId="12" applyNumberFormat="1" applyFont="1" applyFill="1" applyBorder="1" applyProtection="1">
      <protection locked="0"/>
    </xf>
    <xf numFmtId="178" fontId="69" fillId="0" borderId="1" xfId="12" applyNumberFormat="1" applyFont="1" applyBorder="1" applyProtection="1">
      <protection locked="0"/>
    </xf>
    <xf numFmtId="0" fontId="74" fillId="0" borderId="3" xfId="0" applyFont="1" applyBorder="1" applyProtection="1">
      <protection locked="0"/>
    </xf>
    <xf numFmtId="0" fontId="74" fillId="0" borderId="3" xfId="9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indent="1"/>
    </xf>
    <xf numFmtId="10" fontId="0" fillId="0" borderId="2" xfId="4" applyNumberFormat="1" applyFont="1" applyBorder="1"/>
    <xf numFmtId="0" fontId="0" fillId="0" borderId="1" xfId="0" applyBorder="1" applyAlignment="1">
      <alignment horizontal="left" indent="1"/>
    </xf>
    <xf numFmtId="10" fontId="0" fillId="0" borderId="1" xfId="4" applyNumberFormat="1" applyFont="1" applyBorder="1"/>
    <xf numFmtId="10" fontId="0" fillId="4" borderId="2" xfId="4" applyNumberFormat="1" applyFont="1" applyFill="1" applyBorder="1"/>
    <xf numFmtId="10" fontId="0" fillId="4" borderId="1" xfId="4" applyNumberFormat="1" applyFont="1" applyFill="1" applyBorder="1"/>
    <xf numFmtId="10" fontId="0" fillId="0" borderId="0" xfId="4" applyNumberFormat="1" applyFont="1" applyBorder="1"/>
    <xf numFmtId="10" fontId="2" fillId="0" borderId="0" xfId="4" applyNumberFormat="1" applyFont="1" applyFill="1" applyBorder="1"/>
    <xf numFmtId="10" fontId="2" fillId="0" borderId="0" xfId="4" applyNumberFormat="1" applyFont="1" applyBorder="1"/>
    <xf numFmtId="43" fontId="7" fillId="0" borderId="0" xfId="1" applyFont="1" applyFill="1" applyBorder="1"/>
    <xf numFmtId="0" fontId="30" fillId="0" borderId="3" xfId="0" applyFont="1" applyBorder="1" applyAlignment="1">
      <alignment horizontal="left"/>
    </xf>
    <xf numFmtId="1" fontId="7" fillId="0" borderId="0" xfId="2" applyNumberFormat="1" applyFont="1" applyFill="1" applyAlignment="1">
      <alignment horizontal="left"/>
    </xf>
    <xf numFmtId="1" fontId="8" fillId="0" borderId="1" xfId="2" applyNumberFormat="1" applyFont="1" applyFill="1" applyBorder="1" applyAlignment="1">
      <alignment horizontal="left"/>
    </xf>
    <xf numFmtId="1" fontId="8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 wrapText="1"/>
    </xf>
    <xf numFmtId="1" fontId="7" fillId="0" borderId="0" xfId="2" applyNumberFormat="1" applyFont="1" applyFill="1" applyBorder="1" applyAlignment="1">
      <alignment horizontal="left"/>
    </xf>
    <xf numFmtId="1" fontId="8" fillId="0" borderId="0" xfId="2" applyNumberFormat="1" applyFont="1" applyFill="1" applyBorder="1" applyAlignment="1">
      <alignment horizontal="left"/>
    </xf>
    <xf numFmtId="1" fontId="8" fillId="0" borderId="0" xfId="5" applyNumberFormat="1" applyFont="1" applyFill="1" applyBorder="1" applyAlignment="1">
      <alignment horizontal="left"/>
    </xf>
    <xf numFmtId="1" fontId="8" fillId="0" borderId="2" xfId="5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left"/>
    </xf>
    <xf numFmtId="173" fontId="8" fillId="0" borderId="0" xfId="2" applyNumberFormat="1" applyFont="1" applyFill="1" applyAlignment="1">
      <alignment horizontal="left"/>
    </xf>
    <xf numFmtId="10" fontId="10" fillId="0" borderId="0" xfId="8" applyNumberFormat="1" applyFont="1" applyAlignment="1">
      <alignment horizontal="left"/>
    </xf>
    <xf numFmtId="171" fontId="75" fillId="0" borderId="6" xfId="0" quotePrefix="1" applyNumberFormat="1" applyFont="1" applyBorder="1" applyAlignment="1">
      <alignment horizontal="left"/>
    </xf>
    <xf numFmtId="0" fontId="0" fillId="0" borderId="0" xfId="0" applyAlignment="1">
      <alignment horizontal="left" indent="2"/>
    </xf>
    <xf numFmtId="10" fontId="0" fillId="0" borderId="0" xfId="4" applyNumberFormat="1" applyFont="1" applyFill="1" applyBorder="1"/>
    <xf numFmtId="0" fontId="2" fillId="0" borderId="12" xfId="0" applyFont="1" applyBorder="1"/>
    <xf numFmtId="0" fontId="20" fillId="0" borderId="3" xfId="0" applyFont="1" applyBorder="1"/>
    <xf numFmtId="0" fontId="0" fillId="0" borderId="0" xfId="0" quotePrefix="1"/>
    <xf numFmtId="167" fontId="0" fillId="0" borderId="0" xfId="0" applyNumberFormat="1"/>
    <xf numFmtId="43" fontId="0" fillId="0" borderId="0" xfId="0" applyNumberFormat="1"/>
    <xf numFmtId="9" fontId="0" fillId="0" borderId="0" xfId="4" applyFont="1" applyFill="1" applyBorder="1"/>
    <xf numFmtId="14" fontId="16" fillId="4" borderId="3" xfId="3" applyNumberFormat="1" applyFont="1" applyFill="1" applyBorder="1" applyAlignment="1">
      <alignment horizontal="right" vertical="center" wrapText="1"/>
    </xf>
    <xf numFmtId="2" fontId="54" fillId="0" borderId="0" xfId="10" applyNumberFormat="1" applyFont="1" applyAlignment="1" applyProtection="1">
      <alignment horizontal="left" vertical="top" wrapText="1"/>
      <protection locked="0"/>
    </xf>
    <xf numFmtId="2" fontId="54" fillId="0" borderId="0" xfId="10" applyNumberFormat="1" applyFont="1" applyAlignment="1">
      <alignment horizontal="left" vertical="top" wrapText="1"/>
    </xf>
    <xf numFmtId="0" fontId="0" fillId="0" borderId="0" xfId="0" applyAlignment="1">
      <alignment vertical="center"/>
    </xf>
    <xf numFmtId="0" fontId="78" fillId="0" borderId="0" xfId="0" applyFont="1"/>
    <xf numFmtId="0" fontId="79" fillId="0" borderId="0" xfId="9" applyFont="1" applyAlignment="1" applyProtection="1">
      <alignment horizontal="left"/>
      <protection locked="0"/>
    </xf>
    <xf numFmtId="0" fontId="80" fillId="0" borderId="10" xfId="0" applyFont="1" applyBorder="1"/>
    <xf numFmtId="0" fontId="80" fillId="0" borderId="8" xfId="0" applyFont="1" applyBorder="1"/>
    <xf numFmtId="0" fontId="80" fillId="0" borderId="0" xfId="0" applyFont="1"/>
    <xf numFmtId="0" fontId="81" fillId="0" borderId="0" xfId="0" applyFont="1"/>
    <xf numFmtId="0" fontId="81" fillId="0" borderId="9" xfId="0" applyFont="1" applyBorder="1"/>
    <xf numFmtId="49" fontId="69" fillId="0" borderId="3" xfId="9" applyNumberFormat="1" applyFont="1" applyBorder="1" applyAlignment="1" applyProtection="1">
      <alignment horizontal="right" vertical="center"/>
      <protection locked="0"/>
    </xf>
    <xf numFmtId="10" fontId="82" fillId="0" borderId="0" xfId="4" applyNumberFormat="1" applyFont="1"/>
    <xf numFmtId="167" fontId="0" fillId="4" borderId="0" xfId="0" applyNumberFormat="1" applyFill="1"/>
    <xf numFmtId="180" fontId="0" fillId="0" borderId="0" xfId="4" applyNumberFormat="1" applyFont="1" applyFill="1"/>
    <xf numFmtId="180" fontId="0" fillId="4" borderId="0" xfId="4" applyNumberFormat="1" applyFont="1" applyFill="1"/>
    <xf numFmtId="181" fontId="0" fillId="4" borderId="0" xfId="0" applyNumberFormat="1" applyFill="1"/>
    <xf numFmtId="181" fontId="0" fillId="0" borderId="0" xfId="0" applyNumberFormat="1"/>
    <xf numFmtId="181" fontId="16" fillId="0" borderId="0" xfId="3" applyNumberFormat="1" applyFont="1" applyAlignment="1">
      <alignment horizontal="right" vertical="center" wrapText="1"/>
    </xf>
    <xf numFmtId="181" fontId="16" fillId="4" borderId="0" xfId="3" applyNumberFormat="1" applyFont="1" applyFill="1" applyAlignment="1">
      <alignment horizontal="right" vertical="center" wrapText="1"/>
    </xf>
    <xf numFmtId="182" fontId="0" fillId="0" borderId="0" xfId="0" applyNumberFormat="1"/>
    <xf numFmtId="182" fontId="0" fillId="4" borderId="0" xfId="0" applyNumberFormat="1" applyFill="1"/>
    <xf numFmtId="182" fontId="0" fillId="4" borderId="1" xfId="0" applyNumberFormat="1" applyFill="1" applyBorder="1"/>
    <xf numFmtId="182" fontId="0" fillId="0" borderId="1" xfId="0" applyNumberFormat="1" applyBorder="1"/>
    <xf numFmtId="182" fontId="0" fillId="4" borderId="2" xfId="1" applyNumberFormat="1" applyFont="1" applyFill="1" applyBorder="1"/>
    <xf numFmtId="182" fontId="0" fillId="0" borderId="2" xfId="1" applyNumberFormat="1" applyFont="1" applyFill="1" applyBorder="1"/>
    <xf numFmtId="182" fontId="0" fillId="0" borderId="2" xfId="1" applyNumberFormat="1" applyFont="1" applyBorder="1"/>
    <xf numFmtId="182" fontId="0" fillId="0" borderId="0" xfId="1" applyNumberFormat="1" applyFont="1"/>
    <xf numFmtId="182" fontId="0" fillId="4" borderId="0" xfId="1" applyNumberFormat="1" applyFont="1" applyFill="1"/>
    <xf numFmtId="182" fontId="0" fillId="0" borderId="0" xfId="1" applyNumberFormat="1" applyFont="1" applyFill="1"/>
    <xf numFmtId="182" fontId="0" fillId="4" borderId="1" xfId="1" applyNumberFormat="1" applyFont="1" applyFill="1" applyBorder="1"/>
    <xf numFmtId="182" fontId="0" fillId="0" borderId="1" xfId="1" applyNumberFormat="1" applyFont="1" applyBorder="1"/>
    <xf numFmtId="182" fontId="0" fillId="4" borderId="0" xfId="1" applyNumberFormat="1" applyFont="1" applyFill="1" applyBorder="1"/>
    <xf numFmtId="182" fontId="0" fillId="0" borderId="0" xfId="1" applyNumberFormat="1" applyFont="1" applyFill="1" applyBorder="1"/>
    <xf numFmtId="182" fontId="0" fillId="0" borderId="1" xfId="1" applyNumberFormat="1" applyFont="1" applyFill="1" applyBorder="1"/>
    <xf numFmtId="182" fontId="0" fillId="0" borderId="0" xfId="1" applyNumberFormat="1" applyFont="1" applyBorder="1"/>
    <xf numFmtId="182" fontId="2" fillId="4" borderId="1" xfId="0" applyNumberFormat="1" applyFont="1" applyFill="1" applyBorder="1"/>
    <xf numFmtId="181" fontId="0" fillId="4" borderId="0" xfId="1" applyNumberFormat="1" applyFont="1" applyFill="1"/>
    <xf numFmtId="184" fontId="0" fillId="4" borderId="0" xfId="1" applyNumberFormat="1" applyFont="1" applyFill="1"/>
    <xf numFmtId="185" fontId="0" fillId="4" borderId="0" xfId="1" applyNumberFormat="1" applyFont="1" applyFill="1"/>
    <xf numFmtId="2" fontId="0" fillId="4" borderId="0" xfId="1" applyNumberFormat="1" applyFont="1" applyFill="1"/>
    <xf numFmtId="2" fontId="0" fillId="0" borderId="0" xfId="0" applyNumberFormat="1"/>
    <xf numFmtId="0" fontId="2" fillId="0" borderId="0" xfId="0" applyFont="1" applyAlignment="1">
      <alignment horizontal="center"/>
    </xf>
    <xf numFmtId="172" fontId="0" fillId="0" borderId="0" xfId="0" applyNumberFormat="1"/>
    <xf numFmtId="184" fontId="7" fillId="4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 wrapText="1"/>
    </xf>
    <xf numFmtId="174" fontId="69" fillId="0" borderId="1" xfId="9" applyNumberFormat="1" applyFont="1" applyBorder="1" applyProtection="1">
      <protection locked="0"/>
    </xf>
    <xf numFmtId="174" fontId="69" fillId="0" borderId="0" xfId="9" applyNumberFormat="1" applyFont="1" applyProtection="1">
      <protection locked="0"/>
    </xf>
    <xf numFmtId="0" fontId="0" fillId="5" borderId="0" xfId="0" applyFill="1"/>
    <xf numFmtId="0" fontId="83" fillId="5" borderId="0" xfId="0" applyFont="1" applyFill="1"/>
    <xf numFmtId="0" fontId="83" fillId="5" borderId="0" xfId="0" applyFont="1" applyFill="1" applyAlignment="1">
      <alignment horizontal="center" vertical="center"/>
    </xf>
    <xf numFmtId="3" fontId="15" fillId="2" borderId="0" xfId="7" applyFill="1"/>
    <xf numFmtId="0" fontId="0" fillId="0" borderId="0" xfId="1" applyNumberFormat="1" applyFont="1"/>
    <xf numFmtId="0" fontId="76" fillId="0" borderId="0" xfId="0" applyFont="1"/>
    <xf numFmtId="182" fontId="7" fillId="4" borderId="0" xfId="1" applyNumberFormat="1" applyFont="1" applyFill="1" applyBorder="1" applyAlignment="1">
      <alignment horizontal="right"/>
    </xf>
    <xf numFmtId="182" fontId="7" fillId="0" borderId="0" xfId="5" applyNumberFormat="1" applyFont="1" applyFill="1" applyBorder="1" applyAlignment="1">
      <alignment horizontal="right"/>
    </xf>
    <xf numFmtId="172" fontId="7" fillId="4" borderId="0" xfId="5" applyNumberFormat="1" applyFont="1" applyFill="1" applyBorder="1" applyAlignment="1">
      <alignment horizontal="right"/>
    </xf>
    <xf numFmtId="10" fontId="7" fillId="4" borderId="0" xfId="4" applyNumberFormat="1" applyFont="1" applyFill="1" applyAlignment="1">
      <alignment horizontal="right"/>
    </xf>
    <xf numFmtId="10" fontId="7" fillId="0" borderId="0" xfId="5" applyNumberFormat="1" applyFont="1" applyFill="1" applyBorder="1" applyAlignment="1">
      <alignment horizontal="right"/>
    </xf>
    <xf numFmtId="10" fontId="9" fillId="4" borderId="0" xfId="4" applyNumberFormat="1" applyFont="1" applyFill="1" applyAlignment="1">
      <alignment horizontal="right"/>
    </xf>
    <xf numFmtId="182" fontId="7" fillId="4" borderId="0" xfId="5" applyNumberFormat="1" applyFont="1" applyFill="1" applyBorder="1" applyAlignment="1">
      <alignment horizontal="right"/>
    </xf>
    <xf numFmtId="182" fontId="7" fillId="0" borderId="1" xfId="5" applyNumberFormat="1" applyFont="1" applyFill="1" applyBorder="1" applyAlignment="1">
      <alignment horizontal="right"/>
    </xf>
    <xf numFmtId="182" fontId="7" fillId="0" borderId="0" xfId="5" applyNumberFormat="1" applyFont="1" applyFill="1" applyBorder="1" applyAlignment="1">
      <alignment horizontal="right" vertical="center"/>
    </xf>
    <xf numFmtId="182" fontId="7" fillId="0" borderId="0" xfId="5" applyNumberFormat="1" applyFont="1" applyFill="1" applyBorder="1" applyAlignment="1"/>
    <xf numFmtId="182" fontId="8" fillId="4" borderId="0" xfId="2" applyNumberFormat="1" applyFont="1" applyFill="1" applyBorder="1" applyAlignment="1">
      <alignment horizontal="left" indent="1"/>
    </xf>
    <xf numFmtId="182" fontId="7" fillId="4" borderId="0" xfId="2" applyNumberFormat="1" applyFont="1" applyFill="1" applyBorder="1" applyAlignment="1">
      <alignment horizontal="left" indent="1"/>
    </xf>
    <xf numFmtId="186" fontId="0" fillId="4" borderId="0" xfId="1" applyNumberFormat="1" applyFont="1" applyFill="1"/>
    <xf numFmtId="186" fontId="0" fillId="0" borderId="0" xfId="1" applyNumberFormat="1" applyFont="1" applyFill="1"/>
    <xf numFmtId="0" fontId="27" fillId="0" borderId="0" xfId="0" quotePrefix="1" applyFont="1"/>
    <xf numFmtId="182" fontId="2" fillId="4" borderId="0" xfId="0" applyNumberFormat="1" applyFont="1" applyFill="1"/>
    <xf numFmtId="182" fontId="2" fillId="0" borderId="0" xfId="0" applyNumberFormat="1" applyFont="1"/>
    <xf numFmtId="182" fontId="2" fillId="4" borderId="2" xfId="0" applyNumberFormat="1" applyFont="1" applyFill="1" applyBorder="1"/>
    <xf numFmtId="182" fontId="2" fillId="0" borderId="2" xfId="0" applyNumberFormat="1" applyFont="1" applyBorder="1"/>
    <xf numFmtId="182" fontId="7" fillId="0" borderId="0" xfId="1" applyNumberFormat="1" applyFont="1" applyFill="1" applyBorder="1"/>
    <xf numFmtId="182" fontId="7" fillId="0" borderId="0" xfId="1" applyNumberFormat="1" applyFont="1" applyBorder="1"/>
    <xf numFmtId="182" fontId="0" fillId="4" borderId="2" xfId="0" applyNumberFormat="1" applyFill="1" applyBorder="1"/>
    <xf numFmtId="182" fontId="0" fillId="0" borderId="2" xfId="0" applyNumberFormat="1" applyBorder="1"/>
    <xf numFmtId="182" fontId="2" fillId="0" borderId="1" xfId="0" applyNumberFormat="1" applyFont="1" applyBorder="1"/>
    <xf numFmtId="170" fontId="0" fillId="4" borderId="1" xfId="0" applyNumberFormat="1" applyFill="1" applyBorder="1"/>
    <xf numFmtId="170" fontId="0" fillId="0" borderId="1" xfId="0" applyNumberFormat="1" applyBorder="1"/>
    <xf numFmtId="170" fontId="2" fillId="4" borderId="1" xfId="0" applyNumberFormat="1" applyFont="1" applyFill="1" applyBorder="1"/>
    <xf numFmtId="170" fontId="2" fillId="0" borderId="1" xfId="0" applyNumberFormat="1" applyFont="1" applyBorder="1"/>
    <xf numFmtId="182" fontId="8" fillId="4" borderId="13" xfId="5" applyNumberFormat="1" applyFont="1" applyFill="1" applyBorder="1" applyAlignment="1">
      <alignment horizontal="right"/>
    </xf>
    <xf numFmtId="182" fontId="2" fillId="4" borderId="12" xfId="0" applyNumberFormat="1" applyFont="1" applyFill="1" applyBorder="1"/>
    <xf numFmtId="182" fontId="2" fillId="0" borderId="12" xfId="0" applyNumberFormat="1" applyFont="1" applyBorder="1"/>
    <xf numFmtId="182" fontId="5" fillId="4" borderId="3" xfId="0" applyNumberFormat="1" applyFont="1" applyFill="1" applyBorder="1"/>
    <xf numFmtId="182" fontId="5" fillId="0" borderId="3" xfId="0" applyNumberFormat="1" applyFont="1" applyBorder="1"/>
    <xf numFmtId="182" fontId="2" fillId="4" borderId="3" xfId="0" applyNumberFormat="1" applyFont="1" applyFill="1" applyBorder="1"/>
    <xf numFmtId="182" fontId="2" fillId="0" borderId="3" xfId="0" applyNumberFormat="1" applyFont="1" applyBorder="1"/>
    <xf numFmtId="182" fontId="0" fillId="0" borderId="3" xfId="0" applyNumberFormat="1" applyBorder="1"/>
    <xf numFmtId="182" fontId="2" fillId="4" borderId="3" xfId="0" applyNumberFormat="1" applyFont="1" applyFill="1" applyBorder="1" applyAlignment="1">
      <alignment horizontal="right"/>
    </xf>
    <xf numFmtId="182" fontId="2" fillId="4" borderId="1" xfId="1" applyNumberFormat="1" applyFont="1" applyFill="1" applyBorder="1"/>
    <xf numFmtId="182" fontId="2" fillId="0" borderId="1" xfId="1" applyNumberFormat="1" applyFont="1" applyBorder="1"/>
    <xf numFmtId="182" fontId="2" fillId="4" borderId="2" xfId="1" applyNumberFormat="1" applyFont="1" applyFill="1" applyBorder="1"/>
    <xf numFmtId="182" fontId="2" fillId="0" borderId="2" xfId="1" applyNumberFormat="1" applyFont="1" applyFill="1" applyBorder="1"/>
    <xf numFmtId="182" fontId="2" fillId="0" borderId="2" xfId="1" applyNumberFormat="1" applyFont="1" applyBorder="1"/>
    <xf numFmtId="1" fontId="0" fillId="4" borderId="0" xfId="0" applyNumberFormat="1" applyFill="1"/>
    <xf numFmtId="1" fontId="0" fillId="0" borderId="0" xfId="0" applyNumberFormat="1"/>
    <xf numFmtId="1" fontId="0" fillId="4" borderId="2" xfId="0" applyNumberFormat="1" applyFill="1" applyBorder="1"/>
    <xf numFmtId="1" fontId="0" fillId="0" borderId="2" xfId="0" applyNumberFormat="1" applyBorder="1"/>
    <xf numFmtId="182" fontId="8" fillId="0" borderId="13" xfId="5" applyNumberFormat="1" applyFont="1" applyFill="1" applyBorder="1" applyAlignment="1">
      <alignment horizontal="right"/>
    </xf>
    <xf numFmtId="182" fontId="8" fillId="4" borderId="1" xfId="5" applyNumberFormat="1" applyFont="1" applyFill="1" applyBorder="1" applyAlignment="1">
      <alignment horizontal="right"/>
    </xf>
    <xf numFmtId="182" fontId="8" fillId="0" borderId="1" xfId="5" applyNumberFormat="1" applyFont="1" applyFill="1" applyBorder="1" applyAlignment="1">
      <alignment horizontal="right"/>
    </xf>
    <xf numFmtId="182" fontId="8" fillId="4" borderId="1" xfId="1" applyNumberFormat="1" applyFont="1" applyFill="1" applyBorder="1" applyAlignment="1">
      <alignment horizontal="right"/>
    </xf>
    <xf numFmtId="182" fontId="8" fillId="0" borderId="1" xfId="1" applyNumberFormat="1" applyFont="1" applyFill="1" applyBorder="1" applyAlignment="1">
      <alignment horizontal="right"/>
    </xf>
    <xf numFmtId="181" fontId="0" fillId="0" borderId="0" xfId="1" applyNumberFormat="1" applyFont="1" applyFill="1"/>
    <xf numFmtId="184" fontId="0" fillId="0" borderId="0" xfId="1" applyNumberFormat="1" applyFont="1" applyFill="1"/>
    <xf numFmtId="0" fontId="10" fillId="0" borderId="0" xfId="0" applyFont="1"/>
    <xf numFmtId="183" fontId="0" fillId="0" borderId="0" xfId="1" applyNumberFormat="1" applyFont="1" applyFill="1"/>
    <xf numFmtId="186" fontId="0" fillId="4" borderId="0" xfId="0" applyNumberFormat="1" applyFill="1"/>
    <xf numFmtId="0" fontId="6" fillId="0" borderId="0" xfId="0" applyFont="1"/>
    <xf numFmtId="182" fontId="7" fillId="4" borderId="0" xfId="1" applyNumberFormat="1" applyFont="1" applyFill="1" applyBorder="1"/>
    <xf numFmtId="182" fontId="0" fillId="4" borderId="3" xfId="0" applyNumberFormat="1" applyFill="1" applyBorder="1"/>
    <xf numFmtId="10" fontId="11" fillId="4" borderId="0" xfId="4" applyNumberFormat="1" applyFont="1" applyFill="1" applyBorder="1"/>
    <xf numFmtId="179" fontId="11" fillId="0" borderId="3" xfId="1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18" fillId="0" borderId="12" xfId="0" applyFont="1" applyBorder="1" applyAlignment="1">
      <alignment horizontal="left"/>
    </xf>
    <xf numFmtId="164" fontId="18" fillId="0" borderId="12" xfId="1" applyNumberFormat="1" applyFont="1" applyBorder="1" applyAlignment="1">
      <alignment horizontal="right" vertical="center" wrapText="1"/>
    </xf>
    <xf numFmtId="14" fontId="76" fillId="0" borderId="0" xfId="0" applyNumberFormat="1" applyFont="1" applyAlignment="1">
      <alignment horizontal="left" vertical="center"/>
    </xf>
    <xf numFmtId="1" fontId="0" fillId="4" borderId="3" xfId="0" applyNumberFormat="1" applyFill="1" applyBorder="1"/>
    <xf numFmtId="1" fontId="0" fillId="0" borderId="3" xfId="0" applyNumberFormat="1" applyBorder="1"/>
    <xf numFmtId="10" fontId="78" fillId="0" borderId="0" xfId="4" applyNumberFormat="1" applyFont="1"/>
    <xf numFmtId="164" fontId="0" fillId="4" borderId="0" xfId="1" applyNumberFormat="1" applyFont="1" applyFill="1"/>
    <xf numFmtId="182" fontId="7" fillId="4" borderId="1" xfId="5" applyNumberFormat="1" applyFont="1" applyFill="1" applyBorder="1" applyAlignment="1">
      <alignment horizontal="right"/>
    </xf>
    <xf numFmtId="182" fontId="2" fillId="0" borderId="1" xfId="1" applyNumberFormat="1" applyFont="1" applyFill="1" applyBorder="1"/>
    <xf numFmtId="182" fontId="2" fillId="0" borderId="3" xfId="0" applyNumberFormat="1" applyFont="1" applyBorder="1" applyAlignment="1">
      <alignment horizontal="right"/>
    </xf>
    <xf numFmtId="187" fontId="0" fillId="0" borderId="0" xfId="0" applyNumberFormat="1"/>
    <xf numFmtId="186" fontId="0" fillId="0" borderId="0" xfId="0" applyNumberFormat="1"/>
    <xf numFmtId="167" fontId="18" fillId="0" borderId="4" xfId="4" applyNumberFormat="1" applyFont="1" applyBorder="1" applyAlignment="1">
      <alignment horizontal="right" vertical="center" wrapText="1"/>
    </xf>
    <xf numFmtId="0" fontId="85" fillId="5" borderId="0" xfId="0" applyFont="1" applyFill="1" applyAlignment="1">
      <alignment horizontal="center" vertical="top"/>
    </xf>
    <xf numFmtId="0" fontId="84" fillId="5" borderId="0" xfId="0" applyFont="1" applyFill="1" applyAlignment="1">
      <alignment horizontal="center" vertical="center"/>
    </xf>
    <xf numFmtId="0" fontId="86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69" fillId="0" borderId="3" xfId="0" applyFont="1" applyBorder="1" applyAlignment="1" applyProtection="1">
      <alignment horizontal="center" vertical="top" wrapText="1"/>
      <protection locked="0"/>
    </xf>
    <xf numFmtId="0" fontId="52" fillId="0" borderId="0" xfId="10" applyFont="1" applyProtection="1">
      <protection locked="0"/>
    </xf>
    <xf numFmtId="0" fontId="67" fillId="0" borderId="0" xfId="0" applyFont="1" applyAlignment="1" applyProtection="1">
      <alignment vertical="top" wrapText="1"/>
      <protection locked="0"/>
    </xf>
    <xf numFmtId="0" fontId="69" fillId="0" borderId="0" xfId="0" applyFont="1" applyAlignment="1" applyProtection="1">
      <alignment horizontal="center" vertical="top" wrapText="1"/>
      <protection locked="0"/>
    </xf>
    <xf numFmtId="37" fontId="69" fillId="0" borderId="1" xfId="10" applyNumberFormat="1" applyFont="1" applyBorder="1" applyAlignment="1" applyProtection="1">
      <alignment horizontal="left" wrapText="1"/>
      <protection locked="0"/>
    </xf>
    <xf numFmtId="37" fontId="11" fillId="0" borderId="0" xfId="10" applyNumberFormat="1" applyFont="1" applyAlignment="1" applyProtection="1">
      <alignment horizontal="left" wrapText="1"/>
      <protection locked="0"/>
    </xf>
    <xf numFmtId="37" fontId="11" fillId="0" borderId="0" xfId="10" applyNumberFormat="1" applyFont="1" applyAlignment="1" applyProtection="1">
      <alignment horizontal="left" vertical="top" wrapText="1"/>
      <protection locked="0"/>
    </xf>
  </cellXfs>
  <cellStyles count="13">
    <cellStyle name="EY0dp" xfId="5" xr:uid="{9F472E0A-0800-4FE4-B7F0-EB4178709804}"/>
    <cellStyle name="EYtext" xfId="2" xr:uid="{D38A0119-AE01-4ACA-AB67-6B38897F0C57}"/>
    <cellStyle name="Hyperkobling 2 2" xfId="11" xr:uid="{A7E42007-B666-4CE2-9007-FFCF514C2AD3}"/>
    <cellStyle name="Komma" xfId="1" builtinId="3"/>
    <cellStyle name="Normal" xfId="0" builtinId="0"/>
    <cellStyle name="Normal 2" xfId="7" xr:uid="{D96EBB87-556B-4B80-B79D-B5B3D850E7FD}"/>
    <cellStyle name="Normal 2 2 3" xfId="3" xr:uid="{C4940423-8270-4EAB-8905-668858F52570}"/>
    <cellStyle name="Normal 20 2" xfId="6" xr:uid="{23026EBA-DE77-4B40-9252-4ADF10165362}"/>
    <cellStyle name="Normal 3 10" xfId="12" xr:uid="{5155FDA6-13CC-4D4B-BEC6-F863D7229606}"/>
    <cellStyle name="Normal_Note 5 til 7" xfId="8" xr:uid="{1D87DE0A-CB17-465E-ADCF-2C314C4F17C4}"/>
    <cellStyle name="Normal_tabeller.xls 2 2" xfId="10" xr:uid="{CE172250-EE7F-45D1-AFC9-8F34DBB10216}"/>
    <cellStyle name="Normal_tabeller.xls 3 2" xfId="9" xr:uid="{635FE4A7-2808-4C71-8140-5F4C5D45CE48}"/>
    <cellStyle name="Prosent" xfId="4" builtinId="5"/>
  </cellStyles>
  <dxfs count="0"/>
  <tableStyles count="0" defaultTableStyle="TableStyleMedium2" defaultPivotStyle="PivotStyleLight16"/>
  <colors>
    <mruColors>
      <color rgb="FFCCECFF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eetMetadata" Target="metadata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53669229933369E-3"/>
          <c:y val="2.2288739874975431E-3"/>
          <c:w val="0.99724489413607298"/>
          <c:h val="0.80323940724186227"/>
        </c:manualLayout>
      </c:layout>
      <c:barChart>
        <c:barDir val="col"/>
        <c:grouping val="stacked"/>
        <c:varyColors val="0"/>
        <c:ser>
          <c:idx val="0"/>
          <c:order val="0"/>
          <c:tx>
            <c:v>Senior unsecured bonds</c:v>
          </c:tx>
          <c:spPr>
            <a:solidFill>
              <a:srgbClr val="002776"/>
            </a:solidFill>
            <a:ln w="3175">
              <a:noFill/>
              <a:prstDash val="solid"/>
            </a:ln>
          </c:spPr>
          <c:invertIfNegative val="0"/>
          <c:cat>
            <c:strLit>
              <c:ptCount val="8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2030+</c:v>
              </c:pt>
            </c:strLit>
          </c:cat>
          <c:val>
            <c:numLit>
              <c:formatCode>General</c:formatCode>
              <c:ptCount val="8"/>
              <c:pt idx="0">
                <c:v>9.4</c:v>
              </c:pt>
              <c:pt idx="1">
                <c:v>17.3</c:v>
              </c:pt>
              <c:pt idx="2">
                <c:v>11.9</c:v>
              </c:pt>
              <c:pt idx="3">
                <c:v>8.8000000000000007</c:v>
              </c:pt>
              <c:pt idx="4">
                <c:v>13.7</c:v>
              </c:pt>
              <c:pt idx="5">
                <c:v>2.5</c:v>
              </c:pt>
              <c:pt idx="6">
                <c:v>0.1</c:v>
              </c:pt>
              <c:pt idx="7">
                <c:v>0.80600000000000005</c:v>
              </c:pt>
            </c:numLit>
          </c:val>
          <c:extLst>
            <c:ext xmlns:c16="http://schemas.microsoft.com/office/drawing/2014/chart" uri="{C3380CC4-5D6E-409C-BE32-E72D297353CC}">
              <c16:uniqueId val="{00000000-1449-42D3-9763-0D2B3417E1CB}"/>
            </c:ext>
          </c:extLst>
        </c:ser>
        <c:ser>
          <c:idx val="3"/>
          <c:order val="1"/>
          <c:tx>
            <c:v>Senior non-preferred bonds</c:v>
          </c:tx>
          <c:spPr>
            <a:solidFill>
              <a:srgbClr val="005AA4"/>
            </a:solidFill>
          </c:spPr>
          <c:invertIfNegative val="0"/>
          <c:cat>
            <c:strLit>
              <c:ptCount val="8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2">
                <c:v>6.03</c:v>
              </c:pt>
              <c:pt idx="3">
                <c:v>0</c:v>
              </c:pt>
              <c:pt idx="4">
                <c:v>4.04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49-42D3-9763-0D2B3417E1CB}"/>
            </c:ext>
          </c:extLst>
        </c:ser>
        <c:ser>
          <c:idx val="1"/>
          <c:order val="2"/>
          <c:tx>
            <c:v>Covered bonds</c:v>
          </c:tx>
          <c:spPr>
            <a:solidFill>
              <a:srgbClr val="7EB5D2"/>
            </a:solidFill>
          </c:spPr>
          <c:invertIfNegative val="0"/>
          <c:cat>
            <c:strLit>
              <c:ptCount val="8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2030+</c:v>
              </c:pt>
            </c:strLit>
          </c:cat>
          <c:val>
            <c:numLit>
              <c:formatCode>General</c:formatCode>
              <c:ptCount val="8"/>
              <c:pt idx="0">
                <c:v>2.4</c:v>
              </c:pt>
              <c:pt idx="1">
                <c:v>5.4</c:v>
              </c:pt>
              <c:pt idx="2">
                <c:v>14.6</c:v>
              </c:pt>
              <c:pt idx="3">
                <c:v>5.0999999999999996</c:v>
              </c:pt>
              <c:pt idx="4">
                <c:v>13</c:v>
              </c:pt>
              <c:pt idx="5">
                <c:v>15.4</c:v>
              </c:pt>
              <c:pt idx="6">
                <c:v>7.7</c:v>
              </c:pt>
              <c:pt idx="7">
                <c:v>19.7</c:v>
              </c:pt>
            </c:numLit>
          </c:val>
          <c:extLst>
            <c:ext xmlns:c16="http://schemas.microsoft.com/office/drawing/2014/chart" uri="{C3380CC4-5D6E-409C-BE32-E72D297353CC}">
              <c16:uniqueId val="{00000002-1449-42D3-9763-0D2B3417E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367222784"/>
        <c:axId val="367224320"/>
      </c:barChart>
      <c:lineChart>
        <c:grouping val="standard"/>
        <c:varyColors val="0"/>
        <c:ser>
          <c:idx val="2"/>
          <c:order val="3"/>
          <c:tx>
            <c:v> </c:v>
          </c:tx>
          <c:spPr>
            <a:ln>
              <a:noFill/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2022 </c:v>
              </c:pt>
              <c:pt idx="1">
                <c:v>2023 </c:v>
              </c:pt>
              <c:pt idx="2">
                <c:v>2024 </c:v>
              </c:pt>
              <c:pt idx="3">
                <c:v>2025 </c:v>
              </c:pt>
              <c:pt idx="4">
                <c:v>2026 </c:v>
              </c:pt>
              <c:pt idx="5">
                <c:v>2027 </c:v>
              </c:pt>
              <c:pt idx="6">
                <c:v>2028 </c:v>
              </c:pt>
              <c:pt idx="7">
                <c:v>2029 </c:v>
              </c:pt>
              <c:pt idx="8">
                <c:v>2030 </c:v>
              </c:pt>
              <c:pt idx="9">
                <c:v>2031 </c:v>
              </c:pt>
              <c:pt idx="10">
                <c:v>&gt;2031 </c:v>
              </c:pt>
            </c:strLit>
          </c:cat>
          <c:val>
            <c:numLit>
              <c:formatCode>General</c:formatCode>
              <c:ptCount val="8"/>
              <c:pt idx="0">
                <c:v>11.8</c:v>
              </c:pt>
              <c:pt idx="1">
                <c:v>22.700000000000003</c:v>
              </c:pt>
              <c:pt idx="2">
                <c:v>32.53</c:v>
              </c:pt>
              <c:pt idx="3">
                <c:v>13.9</c:v>
              </c:pt>
              <c:pt idx="4">
                <c:v>30.74</c:v>
              </c:pt>
              <c:pt idx="5">
                <c:v>17.899999999999999</c:v>
              </c:pt>
              <c:pt idx="6">
                <c:v>7.8</c:v>
              </c:pt>
              <c:pt idx="7">
                <c:v>20.506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1449-42D3-9763-0D2B3417E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22784"/>
        <c:axId val="367224320"/>
      </c:lineChart>
      <c:catAx>
        <c:axId val="3672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>
                <a:lumMod val="60000"/>
                <a:lumOff val="4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72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24320"/>
        <c:scaling>
          <c:orientation val="minMax"/>
          <c:max val="3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6722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35440916887039"/>
          <c:y val="0.88692808442904125"/>
          <c:w val="0.78164123122123041"/>
          <c:h val="8.85972346311740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650875</xdr:colOff>
      <xdr:row>50</xdr:row>
      <xdr:rowOff>31750</xdr:rowOff>
    </xdr:from>
    <xdr:to>
      <xdr:col>11</xdr:col>
      <xdr:colOff>99883</xdr:colOff>
      <xdr:row>52</xdr:row>
      <xdr:rowOff>46750</xdr:rowOff>
    </xdr:to>
    <xdr:pic>
      <xdr:nvPicPr>
        <xdr:cNvPr id="2" name="logo_hvit" descr="Et bilde som inneholder tekst&#10;&#10;Automatisk generert beskrivel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6875" y="10302875"/>
          <a:ext cx="1735008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B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X11AO</a:t>
          </a:r>
        </a:p>
      </xdr:txBody>
    </xdr:sp>
    <xdr:clientData/>
  </xdr:twoCellAnchor>
  <xdr:twoCellAnchor editAs="absolute">
    <xdr:from>
      <xdr:col>0</xdr:col>
      <xdr:colOff>304800</xdr:colOff>
      <xdr:row>28</xdr:row>
      <xdr:rowOff>95250</xdr:rowOff>
    </xdr:from>
    <xdr:to>
      <xdr:col>11</xdr:col>
      <xdr:colOff>111095</xdr:colOff>
      <xdr:row>50</xdr:row>
      <xdr:rowOff>115597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0481" name="CustomMemberDispatchertb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C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2529" name="CustomMemberDispatchertb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D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X13AO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Automatiseringregnskap/Shared%20Documents/General/SR-bank%20q2%20-%20automatiseringsprosjekt%20v1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rbank-my.sharepoint.com/personal/henriette_hansen_sr-bank_no/Documents/&#216;konomi/Kvartalspresentasjon/Kvartalsregnskap%20Q1%202023-%20automatisert.xlsx" TargetMode="External"/><Relationship Id="rId1" Type="http://schemas.openxmlformats.org/officeDocument/2006/relationships/externalLinkPath" Target="https://srbank-my.sharepoint.com/personal/henriette_hansen_sr-bank_no/Documents/&#216;konomi/Kvartalspresentasjon/Kvartalsregnskap%20Q1%202023-%20automatise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y"/>
      <sheetName val="Konfigurasjon"/>
      <sheetName val="Input nøkkeltall kvartalsoversi"/>
      <sheetName val="Nøkkeltall"/>
      <sheetName val="Kvartalsoversikt"/>
      <sheetName val="Resultat"/>
      <sheetName val="Balanse"/>
      <sheetName val="Egenkapitalbevegelse"/>
      <sheetName val="Kontantstrømoppstilling"/>
      <sheetName val="Note 1"/>
      <sheetName val="Note 1 (eng)"/>
      <sheetName val="Note 2"/>
      <sheetName val="Note 2 (eng)"/>
      <sheetName val="Note 3 til 5"/>
      <sheetName val="Note 4"/>
      <sheetName val="Note 6"/>
      <sheetName val="Note 6 (2)"/>
      <sheetName val="Note 6 (3)"/>
      <sheetName val="Note 7"/>
      <sheetName val="Note 8"/>
      <sheetName val="Note 9"/>
      <sheetName val="Note 10"/>
      <sheetName val="Note 11"/>
      <sheetName val="Note 12 til 13"/>
      <sheetName val="Note 14"/>
      <sheetName val="Note 15"/>
      <sheetName val="Inneværende år mot kube"/>
      <sheetName val="Resultat mot fjoråret"/>
      <sheetName val="Balanse mot fjoråret"/>
      <sheetName val="Intern konsistens"/>
    </sheetNames>
    <sheetDataSet>
      <sheetData sheetId="0" refreshError="1"/>
      <sheetData sheetId="1">
        <row r="58">
          <cell r="F58" t="str">
            <v>30.09.22</v>
          </cell>
          <cell r="H58" t="str">
            <v>31.12.21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y"/>
      <sheetName val="Konfigurasjon"/>
      <sheetName val="Input nøkkeltall kvartalsoversi"/>
      <sheetName val="Nøkkeltall"/>
      <sheetName val="Kvartalsoversikt"/>
      <sheetName val="Resultat"/>
      <sheetName val="Balanse"/>
      <sheetName val="Egenkapitalbevegelse"/>
      <sheetName val="Kontantstrømoppstilling"/>
      <sheetName val="Note 1"/>
      <sheetName val="Note 1 (eng)"/>
      <sheetName val="Note 2"/>
      <sheetName val="Note 2 (eng)"/>
      <sheetName val="Note 3 og 5"/>
      <sheetName val="Note 4"/>
      <sheetName val="Note 6"/>
      <sheetName val="Note 6 (2)"/>
      <sheetName val="Note 6 (3)"/>
      <sheetName val="Note 7"/>
      <sheetName val="Note 8"/>
      <sheetName val="Note 9"/>
      <sheetName val="Note 10"/>
      <sheetName val="Note 11"/>
      <sheetName val="Note 12"/>
      <sheetName val="Note 13"/>
      <sheetName val="Note 14"/>
      <sheetName val="Inneværende år mot kube"/>
      <sheetName val="Resultat mot fjoråret"/>
      <sheetName val="Balanse mot fjoråret"/>
      <sheetName val="Intern konsistens"/>
    </sheetNames>
    <sheetDataSet>
      <sheetData sheetId="0"/>
      <sheetData sheetId="1">
        <row r="58">
          <cell r="E58" t="str">
            <v>01.01.23 - 31.03.23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9E56-6E07-4A8E-8A5B-A982A79075D3}">
  <dimension ref="A1:L55"/>
  <sheetViews>
    <sheetView showGridLines="0" tabSelected="1" workbookViewId="0">
      <selection activeCell="N28" sqref="N28"/>
    </sheetView>
  </sheetViews>
  <sheetFormatPr baseColWidth="10" defaultColWidth="11.42578125" defaultRowHeight="15"/>
  <sheetData>
    <row r="1" spans="1:12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</row>
    <row r="2" spans="1:12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12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</row>
    <row r="4" spans="1:12">
      <c r="A4" s="335"/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</row>
    <row r="5" spans="1:12">
      <c r="A5" s="334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</row>
    <row r="6" spans="1:12">
      <c r="A6" s="334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2">
      <c r="A7" s="334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</row>
    <row r="8" spans="1:12">
      <c r="A8" s="334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</row>
    <row r="9" spans="1:12">
      <c r="A9" s="334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</row>
    <row r="10" spans="1:12">
      <c r="A10" s="334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</row>
    <row r="11" spans="1:12" ht="46.5">
      <c r="A11" s="417" t="s">
        <v>513</v>
      </c>
      <c r="B11" s="417"/>
      <c r="C11" s="417"/>
      <c r="D11" s="417"/>
      <c r="E11" s="417"/>
      <c r="F11" s="417"/>
      <c r="G11" s="417"/>
      <c r="H11" s="417"/>
      <c r="I11" s="417"/>
      <c r="J11" s="417"/>
      <c r="K11" s="417"/>
      <c r="L11" s="417"/>
    </row>
    <row r="12" spans="1:12">
      <c r="A12" s="335"/>
      <c r="B12" s="336"/>
      <c r="C12" s="336"/>
      <c r="D12" s="335"/>
      <c r="E12" s="335"/>
      <c r="F12" s="335"/>
      <c r="G12" s="335"/>
      <c r="H12" s="335"/>
      <c r="I12" s="335"/>
      <c r="J12" s="335"/>
      <c r="K12" s="335"/>
      <c r="L12" s="335"/>
    </row>
    <row r="13" spans="1:12">
      <c r="A13" s="335"/>
      <c r="B13" s="336"/>
      <c r="C13" s="336"/>
      <c r="D13" s="335"/>
      <c r="E13" s="335"/>
      <c r="F13" s="335"/>
      <c r="G13" s="335"/>
      <c r="H13" s="335"/>
      <c r="I13" s="335"/>
      <c r="J13" s="335"/>
      <c r="K13" s="335"/>
      <c r="L13" s="335"/>
    </row>
    <row r="14" spans="1:12" ht="36">
      <c r="A14" s="418" t="s">
        <v>514</v>
      </c>
      <c r="B14" s="418"/>
      <c r="C14" s="418"/>
      <c r="D14" s="418"/>
      <c r="E14" s="418"/>
      <c r="F14" s="418"/>
      <c r="G14" s="418"/>
      <c r="H14" s="418"/>
      <c r="I14" s="418"/>
      <c r="J14" s="418"/>
      <c r="K14" s="418"/>
      <c r="L14" s="418"/>
    </row>
    <row r="15" spans="1:12">
      <c r="A15" s="33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</row>
    <row r="16" spans="1:12">
      <c r="A16" s="335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</row>
    <row r="17" spans="1:12" ht="21">
      <c r="A17" s="419" t="s">
        <v>592</v>
      </c>
      <c r="B17" s="419"/>
      <c r="C17" s="419"/>
      <c r="D17" s="419"/>
      <c r="E17" s="419"/>
      <c r="F17" s="419"/>
      <c r="G17" s="419"/>
      <c r="H17" s="419"/>
      <c r="I17" s="419"/>
      <c r="J17" s="419"/>
      <c r="K17" s="419"/>
      <c r="L17" s="419"/>
    </row>
    <row r="18" spans="1:12">
      <c r="A18" s="335"/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</row>
    <row r="19" spans="1:12">
      <c r="A19" s="335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</row>
    <row r="20" spans="1:12">
      <c r="A20" s="335"/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</row>
    <row r="21" spans="1:12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</row>
    <row r="22" spans="1:12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</row>
    <row r="23" spans="1:12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</row>
    <row r="24" spans="1:12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</row>
    <row r="25" spans="1:12">
      <c r="A25" s="33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</row>
    <row r="26" spans="1:12">
      <c r="A26" s="335"/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</row>
    <row r="27" spans="1:12">
      <c r="A27" s="335"/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</row>
    <row r="28" spans="1:12">
      <c r="A28" s="335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</row>
    <row r="29" spans="1:12">
      <c r="A29" s="335"/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</row>
    <row r="30" spans="1:12">
      <c r="A30" s="335"/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</row>
    <row r="31" spans="1:12">
      <c r="A31" s="335"/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  <row r="32" spans="1:12">
      <c r="A32" s="335"/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</row>
    <row r="33" spans="1:12">
      <c r="A33" s="335"/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</row>
    <row r="34" spans="1:12">
      <c r="A34" s="335"/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</row>
    <row r="35" spans="1:12">
      <c r="A35" s="335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</row>
    <row r="36" spans="1:12">
      <c r="A36" s="335"/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</row>
    <row r="37" spans="1:12">
      <c r="A37" s="335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</row>
    <row r="38" spans="1:12">
      <c r="A38" s="335"/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</row>
    <row r="39" spans="1:12">
      <c r="A39" s="335"/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</row>
    <row r="40" spans="1:12">
      <c r="A40" s="335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</row>
    <row r="41" spans="1:12">
      <c r="A41" s="335"/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</row>
    <row r="42" spans="1:12">
      <c r="A42" s="335"/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</row>
    <row r="43" spans="1:12">
      <c r="A43" s="335"/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</row>
    <row r="44" spans="1:12">
      <c r="A44" s="335"/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</row>
    <row r="45" spans="1:12">
      <c r="A45" s="335"/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</row>
    <row r="46" spans="1:12">
      <c r="A46" s="335"/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</row>
    <row r="47" spans="1:12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</row>
    <row r="48" spans="1:12">
      <c r="A48" s="335"/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</row>
    <row r="49" spans="1:12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</row>
    <row r="50" spans="1:12">
      <c r="A50" s="335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</row>
    <row r="51" spans="1:12">
      <c r="A51" s="335"/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</row>
    <row r="52" spans="1:12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</row>
    <row r="53" spans="1:12">
      <c r="A53" s="335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</row>
    <row r="54" spans="1:12">
      <c r="A54" s="335"/>
      <c r="B54" s="335"/>
      <c r="C54" s="335"/>
      <c r="D54" s="335"/>
      <c r="E54" s="335"/>
      <c r="F54" s="335"/>
      <c r="G54" s="335"/>
      <c r="H54" s="335"/>
      <c r="I54" s="335"/>
      <c r="J54" s="335"/>
      <c r="K54" s="335"/>
      <c r="L54" s="335"/>
    </row>
    <row r="55" spans="1:12">
      <c r="A55" s="335"/>
      <c r="B55" s="335"/>
      <c r="C55" s="335"/>
      <c r="D55" s="335"/>
      <c r="E55" s="335"/>
      <c r="F55" s="335"/>
      <c r="G55" s="335"/>
      <c r="H55" s="335"/>
      <c r="I55" s="335"/>
      <c r="J55" s="335"/>
      <c r="K55" s="335"/>
      <c r="L55" s="335"/>
    </row>
  </sheetData>
  <mergeCells count="3">
    <mergeCell ref="A11:L11"/>
    <mergeCell ref="A14:L14"/>
    <mergeCell ref="A17:L17"/>
  </mergeCells>
  <pageMargins left="0.7" right="0.7" top="0.75" bottom="0.75" header="0.3" footer="0.3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1AEA-A8DB-45A9-A96F-51CE3F4057D8}">
  <dimension ref="A2:L43"/>
  <sheetViews>
    <sheetView showGridLines="0" workbookViewId="0">
      <selection activeCell="H51" sqref="H51"/>
    </sheetView>
  </sheetViews>
  <sheetFormatPr baseColWidth="10" defaultColWidth="11.42578125" defaultRowHeight="15"/>
  <cols>
    <col min="1" max="1" width="45.5703125" customWidth="1"/>
    <col min="2" max="2" width="25.140625" customWidth="1"/>
    <col min="3" max="10" width="14.7109375" customWidth="1"/>
  </cols>
  <sheetData>
    <row r="2" spans="1:12" ht="18.75">
      <c r="A2" s="60" t="s">
        <v>406</v>
      </c>
    </row>
    <row r="3" spans="1:12" ht="18.75">
      <c r="A3" s="60"/>
    </row>
    <row r="4" spans="1:12">
      <c r="A4" s="61" t="s">
        <v>418</v>
      </c>
    </row>
    <row r="5" spans="1:12">
      <c r="A5" s="101" t="s">
        <v>279</v>
      </c>
      <c r="B5" s="13"/>
      <c r="C5" s="70" t="s" vm="106">
        <v>522</v>
      </c>
      <c r="D5" s="15" t="s" vm="104">
        <v>409</v>
      </c>
      <c r="E5" s="15" t="s" vm="101">
        <v>360</v>
      </c>
      <c r="F5" s="15" t="s" vm="6">
        <v>361</v>
      </c>
      <c r="G5" s="15" t="s" vm="7">
        <v>362</v>
      </c>
      <c r="H5" s="15" t="s" vm="9">
        <v>363</v>
      </c>
      <c r="I5" s="15" t="s" vm="1">
        <v>364</v>
      </c>
      <c r="J5" s="15" t="s" vm="2">
        <v>365</v>
      </c>
    </row>
    <row r="6" spans="1:12">
      <c r="A6" t="s" vm="91">
        <v>540</v>
      </c>
      <c r="B6" t="s">
        <v>38</v>
      </c>
      <c r="C6" s="69">
        <v>19.5</v>
      </c>
      <c r="D6">
        <v>19.5</v>
      </c>
      <c r="E6">
        <v>19.5</v>
      </c>
      <c r="F6">
        <v>19.5</v>
      </c>
      <c r="G6">
        <v>19.5</v>
      </c>
      <c r="H6">
        <v>19.5</v>
      </c>
      <c r="I6">
        <v>19.5</v>
      </c>
      <c r="J6">
        <v>19.5</v>
      </c>
    </row>
    <row r="7" spans="1:12">
      <c r="B7" t="s" vm="78">
        <v>35</v>
      </c>
      <c r="C7" s="382">
        <v>26.877208979999999</v>
      </c>
      <c r="D7" s="383">
        <v>128.1008688</v>
      </c>
      <c r="E7" s="383">
        <v>17.332190709999995</v>
      </c>
      <c r="F7" s="383">
        <v>16.990993680000003</v>
      </c>
      <c r="G7" s="383">
        <v>13.03623174</v>
      </c>
      <c r="H7" s="383">
        <v>172.93951448000001</v>
      </c>
      <c r="I7" s="383">
        <v>83</v>
      </c>
      <c r="J7" s="383">
        <v>148</v>
      </c>
      <c r="K7" s="383"/>
    </row>
    <row r="8" spans="1:12">
      <c r="A8" t="s" vm="92">
        <v>541</v>
      </c>
      <c r="B8" t="s">
        <v>38</v>
      </c>
      <c r="C8" s="79">
        <v>35</v>
      </c>
      <c r="D8" s="19">
        <v>35</v>
      </c>
      <c r="E8" s="19">
        <v>35</v>
      </c>
      <c r="F8" s="19">
        <v>35</v>
      </c>
      <c r="G8" s="19">
        <v>35</v>
      </c>
      <c r="H8" s="19">
        <v>35</v>
      </c>
      <c r="I8" s="19">
        <v>35</v>
      </c>
      <c r="J8" s="19">
        <v>35</v>
      </c>
    </row>
    <row r="9" spans="1:12">
      <c r="B9" t="s" vm="78">
        <v>35</v>
      </c>
      <c r="C9" s="382">
        <v>61.689438559999999</v>
      </c>
      <c r="D9" s="383">
        <v>54.190053829999997</v>
      </c>
      <c r="E9" s="383">
        <v>52.538999679999996</v>
      </c>
      <c r="F9" s="383">
        <v>47.320810219999991</v>
      </c>
      <c r="G9" s="383">
        <v>49.03631051</v>
      </c>
      <c r="H9" s="383">
        <v>41.758860930000004</v>
      </c>
      <c r="I9" s="383">
        <v>40</v>
      </c>
      <c r="J9" s="383">
        <v>42</v>
      </c>
    </row>
    <row r="10" spans="1:12">
      <c r="A10" t="s" vm="93">
        <v>542</v>
      </c>
      <c r="B10" t="s">
        <v>38</v>
      </c>
      <c r="C10" s="79">
        <v>35.799999999999997</v>
      </c>
      <c r="D10" s="19">
        <v>35.799999999999997</v>
      </c>
      <c r="E10" s="19">
        <v>35.799999999999997</v>
      </c>
      <c r="F10" s="19">
        <v>35.799999999999997</v>
      </c>
      <c r="G10" s="19">
        <v>38</v>
      </c>
      <c r="H10" s="19">
        <v>36.299999999999997</v>
      </c>
      <c r="I10" s="19">
        <v>24.9</v>
      </c>
      <c r="J10" s="19">
        <v>19.5</v>
      </c>
      <c r="L10" s="19"/>
    </row>
    <row r="11" spans="1:12">
      <c r="B11" t="s" vm="78">
        <v>35</v>
      </c>
      <c r="C11" s="382">
        <v>14.64733586</v>
      </c>
      <c r="D11" s="383">
        <v>9.93827368</v>
      </c>
      <c r="E11" s="383">
        <v>17.481696329999998</v>
      </c>
      <c r="F11" s="383">
        <v>19.466608190000002</v>
      </c>
      <c r="G11" s="383">
        <v>16.261960160000001</v>
      </c>
      <c r="H11" s="383">
        <v>13.93448882</v>
      </c>
      <c r="I11" s="383">
        <v>16</v>
      </c>
      <c r="J11" s="383">
        <v>6</v>
      </c>
    </row>
    <row r="12" spans="1:12">
      <c r="A12" t="s" vm="94">
        <v>543</v>
      </c>
      <c r="B12" t="s">
        <v>38</v>
      </c>
      <c r="C12" s="79">
        <v>16.2</v>
      </c>
      <c r="D12">
        <v>16.2</v>
      </c>
      <c r="E12">
        <v>16.100000000000001</v>
      </c>
      <c r="F12">
        <v>16.100000000000001</v>
      </c>
      <c r="G12">
        <v>17.100000000000001</v>
      </c>
      <c r="H12">
        <v>17.100000000000001</v>
      </c>
      <c r="I12">
        <v>17.100000000000001</v>
      </c>
      <c r="J12">
        <v>17.100000000000001</v>
      </c>
    </row>
    <row r="13" spans="1:12">
      <c r="B13" t="s" vm="78">
        <v>35</v>
      </c>
      <c r="C13" s="382">
        <v>-3.7499864199999999</v>
      </c>
      <c r="D13" s="383">
        <v>-0.28048015999999998</v>
      </c>
      <c r="E13" s="383">
        <v>2.5992137899999999</v>
      </c>
      <c r="F13" s="383">
        <v>2.2434871699999994</v>
      </c>
      <c r="G13" s="383">
        <v>2.8430508699999999</v>
      </c>
      <c r="H13" s="383">
        <v>1.3959509700000006</v>
      </c>
      <c r="I13" s="383">
        <v>9</v>
      </c>
      <c r="J13" s="383">
        <v>1</v>
      </c>
      <c r="K13" s="383"/>
    </row>
    <row r="14" spans="1:12">
      <c r="A14" t="s" vm="95">
        <v>544</v>
      </c>
      <c r="B14" t="s">
        <v>38</v>
      </c>
      <c r="C14" s="69">
        <v>19.100000000000001</v>
      </c>
      <c r="D14">
        <v>19.100000000000001</v>
      </c>
      <c r="E14">
        <v>19.2</v>
      </c>
      <c r="F14">
        <v>19.2</v>
      </c>
      <c r="G14">
        <v>19.2</v>
      </c>
      <c r="H14">
        <v>19.2</v>
      </c>
      <c r="I14">
        <v>19.8</v>
      </c>
      <c r="J14">
        <v>19.8</v>
      </c>
    </row>
    <row r="15" spans="1:12">
      <c r="B15" t="s" vm="78">
        <v>35</v>
      </c>
      <c r="C15" s="382">
        <v>-7.4717996099999997</v>
      </c>
      <c r="D15" s="383">
        <v>20.578326169999997</v>
      </c>
      <c r="E15" s="383">
        <v>-3.2325510799999999</v>
      </c>
      <c r="F15" s="383">
        <v>-1.3497039200000009</v>
      </c>
      <c r="G15" s="383">
        <v>-4.7945647100000004</v>
      </c>
      <c r="H15" s="383">
        <v>-8.0855042399999988</v>
      </c>
      <c r="I15" s="383">
        <v>-1</v>
      </c>
      <c r="J15" s="383">
        <v>-4</v>
      </c>
    </row>
    <row r="16" spans="1:12">
      <c r="A16" t="s" vm="103">
        <v>23</v>
      </c>
      <c r="B16" t="s" vm="78">
        <v>35</v>
      </c>
      <c r="C16" s="382">
        <v>0.45195224000000001</v>
      </c>
      <c r="D16" s="383">
        <v>2.2964526699999999</v>
      </c>
      <c r="E16" s="383">
        <v>-0.34230736000000006</v>
      </c>
      <c r="F16" s="383">
        <v>0.93818687000000001</v>
      </c>
      <c r="G16" s="383">
        <v>0.52587681000000008</v>
      </c>
      <c r="H16" s="383">
        <v>1.02045166</v>
      </c>
      <c r="I16" s="383">
        <v>2</v>
      </c>
      <c r="J16" s="383">
        <v>2</v>
      </c>
    </row>
    <row r="17" spans="1:10">
      <c r="A17" s="9" t="s">
        <v>36</v>
      </c>
      <c r="B17" s="9" t="s">
        <v>35</v>
      </c>
      <c r="C17" s="361">
        <v>92.444149609999982</v>
      </c>
      <c r="D17" s="362">
        <v>214.82349499000003</v>
      </c>
      <c r="E17" s="362">
        <v>86.37724206999998</v>
      </c>
      <c r="F17" s="362">
        <v>85.610382209999997</v>
      </c>
      <c r="G17" s="362">
        <v>76.908865379999995</v>
      </c>
      <c r="H17" s="362">
        <v>222.96376262000001</v>
      </c>
      <c r="I17" s="362">
        <v>149</v>
      </c>
      <c r="J17" s="362">
        <v>195</v>
      </c>
    </row>
    <row r="18" spans="1:10">
      <c r="A18" s="9" t="s">
        <v>453</v>
      </c>
      <c r="B18" s="9" t="s" vm="64">
        <v>35</v>
      </c>
      <c r="C18" s="384">
        <v>-3.36052076</v>
      </c>
      <c r="D18" s="385">
        <v>-3.5</v>
      </c>
      <c r="E18" s="385">
        <v>-0.9</v>
      </c>
      <c r="F18" s="385">
        <v>-3.15</v>
      </c>
      <c r="G18" s="385">
        <v>-3.37</v>
      </c>
      <c r="H18" s="385">
        <v>0.13</v>
      </c>
      <c r="I18" s="385">
        <v>2</v>
      </c>
      <c r="J18" s="385">
        <v>-2</v>
      </c>
    </row>
    <row r="19" spans="1:10">
      <c r="A19" s="13" t="s">
        <v>533</v>
      </c>
      <c r="B19" s="13" t="s">
        <v>35</v>
      </c>
      <c r="C19" s="407">
        <v>5.36</v>
      </c>
      <c r="D19" s="408"/>
      <c r="E19" s="408"/>
      <c r="F19" s="408"/>
      <c r="G19" s="408"/>
      <c r="H19" s="408"/>
      <c r="I19" s="408"/>
      <c r="J19" s="408"/>
    </row>
    <row r="20" spans="1:10">
      <c r="A20" s="14" t="s">
        <v>526</v>
      </c>
      <c r="B20" s="14" t="s">
        <v>35</v>
      </c>
      <c r="C20" s="373">
        <v>94.443628849999982</v>
      </c>
      <c r="D20" s="374">
        <v>211.32349499000003</v>
      </c>
      <c r="E20" s="374">
        <v>85.477242069999974</v>
      </c>
      <c r="F20" s="374">
        <v>82.460382209999992</v>
      </c>
      <c r="G20" s="374">
        <v>73.53886537999999</v>
      </c>
      <c r="H20" s="374">
        <v>223.09376262000001</v>
      </c>
      <c r="I20" s="374">
        <v>151</v>
      </c>
      <c r="J20" s="374">
        <v>193</v>
      </c>
    </row>
    <row r="21" spans="1:10">
      <c r="C21" s="32"/>
      <c r="D21" s="32"/>
      <c r="E21" s="32"/>
    </row>
    <row r="22" spans="1:10">
      <c r="A22" s="61" t="s">
        <v>19</v>
      </c>
    </row>
    <row r="23" spans="1:10">
      <c r="A23" s="101" t="s">
        <v>279</v>
      </c>
      <c r="B23" s="13"/>
      <c r="C23" s="70" t="s" vm="107">
        <v>316</v>
      </c>
      <c r="D23" s="15" t="s" vm="5">
        <v>287</v>
      </c>
      <c r="E23" s="15" t="s" vm="3">
        <v>291</v>
      </c>
    </row>
    <row r="24" spans="1:10">
      <c r="A24" t="s" vm="91">
        <v>540</v>
      </c>
      <c r="B24" t="s">
        <v>38</v>
      </c>
      <c r="C24" s="69">
        <v>19.5</v>
      </c>
      <c r="D24">
        <v>19.5</v>
      </c>
      <c r="E24">
        <v>19.5</v>
      </c>
    </row>
    <row r="25" spans="1:10">
      <c r="B25" t="s" vm="78">
        <v>35</v>
      </c>
      <c r="C25" s="382">
        <v>26.877208979999999</v>
      </c>
      <c r="D25" s="383">
        <v>175.46028493</v>
      </c>
      <c r="E25" s="383">
        <v>470.78913629000004</v>
      </c>
    </row>
    <row r="26" spans="1:10">
      <c r="A26" t="s" vm="92">
        <v>541</v>
      </c>
      <c r="B26" t="s">
        <v>38</v>
      </c>
      <c r="C26" s="79">
        <v>35</v>
      </c>
      <c r="D26" s="19">
        <v>35</v>
      </c>
      <c r="E26" s="19">
        <v>35</v>
      </c>
    </row>
    <row r="27" spans="1:10">
      <c r="B27" t="s" vm="78">
        <v>35</v>
      </c>
      <c r="C27" s="382">
        <v>61.689438559999999</v>
      </c>
      <c r="D27" s="383">
        <v>203.08617423999999</v>
      </c>
      <c r="E27" s="383">
        <v>164.08584593999998</v>
      </c>
    </row>
    <row r="28" spans="1:10">
      <c r="A28" t="s" vm="93">
        <v>542</v>
      </c>
      <c r="B28" t="s">
        <v>38</v>
      </c>
      <c r="C28" s="69">
        <v>35.799999999999997</v>
      </c>
      <c r="D28">
        <v>35.799999999999997</v>
      </c>
      <c r="E28">
        <v>36.299999999999997</v>
      </c>
    </row>
    <row r="29" spans="1:10">
      <c r="B29" t="s" vm="78">
        <v>35</v>
      </c>
      <c r="C29" s="382">
        <v>14.64733586</v>
      </c>
      <c r="D29" s="383">
        <v>63.148538359999996</v>
      </c>
      <c r="E29" s="383">
        <v>35.557296749999999</v>
      </c>
    </row>
    <row r="30" spans="1:10">
      <c r="A30" t="s" vm="94">
        <v>543</v>
      </c>
      <c r="B30" t="s">
        <v>38</v>
      </c>
      <c r="C30" s="79">
        <v>16.149999999999999</v>
      </c>
      <c r="D30" s="19">
        <v>16.2</v>
      </c>
      <c r="E30">
        <v>17.100000000000001</v>
      </c>
    </row>
    <row r="31" spans="1:10">
      <c r="B31" t="s" vm="78">
        <v>35</v>
      </c>
      <c r="C31" s="382">
        <v>-3.7499864199999999</v>
      </c>
      <c r="D31" s="383">
        <v>7.4052716699999994</v>
      </c>
      <c r="E31" s="383">
        <v>11.472357829999998</v>
      </c>
    </row>
    <row r="32" spans="1:10">
      <c r="A32" t="s" vm="95">
        <v>544</v>
      </c>
      <c r="B32" t="s">
        <v>38</v>
      </c>
      <c r="C32" s="69">
        <v>19.100000000000001</v>
      </c>
      <c r="D32">
        <v>19.100000000000001</v>
      </c>
      <c r="E32">
        <v>19.2</v>
      </c>
    </row>
    <row r="33" spans="1:5">
      <c r="B33" t="s" vm="78">
        <v>35</v>
      </c>
      <c r="C33" s="382">
        <v>-7.4717996099999997</v>
      </c>
      <c r="D33" s="383">
        <v>11.201506459999997</v>
      </c>
      <c r="E33" s="383">
        <v>-13.595731719999998</v>
      </c>
    </row>
    <row r="34" spans="1:5">
      <c r="A34" t="s" vm="103">
        <v>23</v>
      </c>
      <c r="B34" t="s" vm="78">
        <v>35</v>
      </c>
      <c r="C34" s="382">
        <v>0.45195224000000001</v>
      </c>
      <c r="D34" s="383">
        <v>3</v>
      </c>
      <c r="E34" s="383">
        <v>9</v>
      </c>
    </row>
    <row r="35" spans="1:5">
      <c r="A35" s="9" t="s">
        <v>36</v>
      </c>
      <c r="B35" s="9" t="s">
        <v>35</v>
      </c>
      <c r="C35" s="384">
        <v>92.444149609999982</v>
      </c>
      <c r="D35" s="385">
        <v>463.30177565999998</v>
      </c>
      <c r="E35" s="385">
        <v>677.30890508999994</v>
      </c>
    </row>
    <row r="36" spans="1:5">
      <c r="A36" s="9" t="s">
        <v>453</v>
      </c>
      <c r="B36" s="9" t="s" vm="64">
        <v>35</v>
      </c>
      <c r="C36" s="384">
        <v>-3.36052076</v>
      </c>
      <c r="D36" s="385">
        <v>-10.92</v>
      </c>
      <c r="E36" s="385">
        <v>-1.0945047400000001</v>
      </c>
    </row>
    <row r="37" spans="1:5">
      <c r="A37" s="13" t="s">
        <v>533</v>
      </c>
      <c r="B37" s="13" t="s">
        <v>35</v>
      </c>
      <c r="C37" s="407">
        <v>5.36</v>
      </c>
      <c r="D37" s="408"/>
      <c r="E37" s="408"/>
    </row>
    <row r="38" spans="1:5">
      <c r="A38" s="13" t="s">
        <v>37</v>
      </c>
      <c r="B38" s="13" t="s">
        <v>35</v>
      </c>
      <c r="C38" s="407">
        <v>94.443628849999982</v>
      </c>
      <c r="D38" s="408">
        <v>452.38177565999996</v>
      </c>
      <c r="E38" s="408">
        <v>676.21440034999989</v>
      </c>
    </row>
    <row r="40" spans="1:5">
      <c r="A40" s="289" t="s">
        <v>515</v>
      </c>
    </row>
    <row r="41" spans="1:5">
      <c r="A41" t="s">
        <v>454</v>
      </c>
    </row>
    <row r="42" spans="1:5">
      <c r="A42" s="289" t="s">
        <v>456</v>
      </c>
    </row>
    <row r="43" spans="1:5">
      <c r="A43" t="s">
        <v>455</v>
      </c>
    </row>
  </sheetData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0362-37F6-4E1D-A61D-E728B69171B2}">
  <dimension ref="A2:K171"/>
  <sheetViews>
    <sheetView showGridLines="0" workbookViewId="0">
      <selection activeCell="B29" sqref="B29"/>
    </sheetView>
  </sheetViews>
  <sheetFormatPr baseColWidth="10" defaultColWidth="11.42578125" defaultRowHeight="15"/>
  <cols>
    <col min="1" max="1" width="56.28515625" customWidth="1"/>
    <col min="2" max="9" width="15.28515625" customWidth="1"/>
  </cols>
  <sheetData>
    <row r="2" spans="1:9">
      <c r="A2" s="339" t="s">
        <v>193</v>
      </c>
      <c r="C2" s="290"/>
    </row>
    <row r="3" spans="1:9">
      <c r="A3" s="339"/>
    </row>
    <row r="4" spans="1:9">
      <c r="A4" s="24" t="s">
        <v>527</v>
      </c>
      <c r="B4" s="421" t="s">
        <v>198</v>
      </c>
      <c r="C4" s="420" t="s">
        <v>124</v>
      </c>
      <c r="D4" s="420"/>
      <c r="E4" s="420"/>
      <c r="F4" s="420"/>
      <c r="G4" s="328" t="s">
        <v>123</v>
      </c>
    </row>
    <row r="5" spans="1:9">
      <c r="A5" s="42" t="s">
        <v>279</v>
      </c>
      <c r="B5" s="422"/>
      <c r="C5" s="15" t="s">
        <v>119</v>
      </c>
      <c r="D5" s="15" t="s">
        <v>120</v>
      </c>
      <c r="E5" s="15" t="s">
        <v>121</v>
      </c>
      <c r="F5" s="15" t="s">
        <v>122</v>
      </c>
      <c r="G5" s="59" t="s">
        <v>122</v>
      </c>
    </row>
    <row r="6" spans="1:9">
      <c r="A6" t="s">
        <v>108</v>
      </c>
      <c r="B6" s="410">
        <v>3928.2640000000001</v>
      </c>
      <c r="C6" s="383">
        <v>-9.3406364999999969</v>
      </c>
      <c r="D6" s="383">
        <v>-7.0314761500000005</v>
      </c>
      <c r="E6" s="383">
        <v>0</v>
      </c>
      <c r="F6" s="383">
        <f>SUM(C6:E6)</f>
        <v>-16.372112649999998</v>
      </c>
      <c r="G6" s="341">
        <f t="shared" ref="G6:G17" si="0">(+B6+F6)</f>
        <v>3911.8918873500002</v>
      </c>
    </row>
    <row r="7" spans="1:9">
      <c r="A7" t="s">
        <v>109</v>
      </c>
      <c r="B7" s="410">
        <v>4168.7709380699998</v>
      </c>
      <c r="C7" s="383">
        <v>-16.121218069999998</v>
      </c>
      <c r="D7" s="383">
        <v>-13.533006879999999</v>
      </c>
      <c r="E7" s="383">
        <v>-124.5196306</v>
      </c>
      <c r="F7" s="383">
        <f t="shared" ref="F7:F17" si="1">SUM(C7:E7)</f>
        <v>-154.17385554999998</v>
      </c>
      <c r="G7" s="341">
        <f t="shared" si="0"/>
        <v>4014.5970825199997</v>
      </c>
    </row>
    <row r="8" spans="1:9">
      <c r="A8" t="s">
        <v>110</v>
      </c>
      <c r="B8" s="410">
        <v>5994.2820000000002</v>
      </c>
      <c r="C8" s="383">
        <v>-1.9651988899999999</v>
      </c>
      <c r="D8" s="383">
        <v>-7.0912290999999987</v>
      </c>
      <c r="E8" s="383">
        <v>-1.03559147</v>
      </c>
      <c r="F8" s="383">
        <f t="shared" si="1"/>
        <v>-10.092019459999999</v>
      </c>
      <c r="G8" s="341">
        <f t="shared" si="0"/>
        <v>5984.1899805399999</v>
      </c>
      <c r="I8" s="341"/>
    </row>
    <row r="9" spans="1:9">
      <c r="A9" t="s">
        <v>111</v>
      </c>
      <c r="B9" s="410">
        <v>21080.479864080004</v>
      </c>
      <c r="C9" s="383">
        <v>-87.594106170000003</v>
      </c>
      <c r="D9" s="383">
        <v>-36.325533029999995</v>
      </c>
      <c r="E9" s="383">
        <v>-290.14211726999997</v>
      </c>
      <c r="F9" s="383">
        <f t="shared" si="1"/>
        <v>-414.06175646999998</v>
      </c>
      <c r="G9" s="341">
        <f t="shared" si="0"/>
        <v>20666.418107610003</v>
      </c>
    </row>
    <row r="10" spans="1:9">
      <c r="A10" t="s">
        <v>112</v>
      </c>
      <c r="B10" s="410">
        <v>3388.8958484899999</v>
      </c>
      <c r="C10" s="383">
        <v>-14.719833549999999</v>
      </c>
      <c r="D10" s="383">
        <v>-15.003424409999999</v>
      </c>
      <c r="E10" s="383">
        <v>-13.328854540000002</v>
      </c>
      <c r="F10" s="383">
        <f t="shared" si="1"/>
        <v>-43.0521125</v>
      </c>
      <c r="G10" s="341">
        <f t="shared" si="0"/>
        <v>3345.8437359899999</v>
      </c>
    </row>
    <row r="11" spans="1:9">
      <c r="A11" t="s">
        <v>113</v>
      </c>
      <c r="B11" s="410">
        <v>1133.4238783799999</v>
      </c>
      <c r="C11" s="383">
        <v>-4.6511843000000006</v>
      </c>
      <c r="D11" s="383">
        <v>-30.069813180000004</v>
      </c>
      <c r="E11" s="383">
        <v>-62.209395869999994</v>
      </c>
      <c r="F11" s="383">
        <f t="shared" si="1"/>
        <v>-96.930393350000003</v>
      </c>
      <c r="G11" s="341">
        <f t="shared" si="0"/>
        <v>1036.4934850299999</v>
      </c>
    </row>
    <row r="12" spans="1:9">
      <c r="A12" t="s">
        <v>267</v>
      </c>
      <c r="B12" s="410">
        <v>7717.3962223199997</v>
      </c>
      <c r="C12" s="383">
        <v>-18.086704290000004</v>
      </c>
      <c r="D12" s="383">
        <v>-24.701637839999989</v>
      </c>
      <c r="E12" s="383">
        <v>-13.85224511</v>
      </c>
      <c r="F12" s="383">
        <f t="shared" si="1"/>
        <v>-56.640587239999988</v>
      </c>
      <c r="G12" s="341">
        <f t="shared" si="0"/>
        <v>7660.7556350799996</v>
      </c>
    </row>
    <row r="13" spans="1:9">
      <c r="A13" t="s">
        <v>114</v>
      </c>
      <c r="B13" s="410">
        <v>2088.0705392700002</v>
      </c>
      <c r="C13" s="383">
        <v>-6.1687921200000009</v>
      </c>
      <c r="D13" s="383">
        <v>-1.1164150500000001</v>
      </c>
      <c r="E13" s="383">
        <v>-0.8</v>
      </c>
      <c r="F13" s="383">
        <f t="shared" si="1"/>
        <v>-8.0852071700000021</v>
      </c>
      <c r="G13" s="341">
        <f t="shared" si="0"/>
        <v>2079.9853321000001</v>
      </c>
    </row>
    <row r="14" spans="1:9">
      <c r="A14" s="25" t="s">
        <v>115</v>
      </c>
      <c r="B14" s="410">
        <v>39195.943000309999</v>
      </c>
      <c r="C14" s="383">
        <v>-92.41632571000001</v>
      </c>
      <c r="D14" s="383">
        <v>-113.64673915</v>
      </c>
      <c r="E14" s="383">
        <v>-69.534733750000001</v>
      </c>
      <c r="F14" s="383">
        <f t="shared" si="1"/>
        <v>-275.59779860999998</v>
      </c>
      <c r="G14" s="341">
        <f t="shared" si="0"/>
        <v>38920.345201700002</v>
      </c>
    </row>
    <row r="15" spans="1:9">
      <c r="A15" t="s">
        <v>116</v>
      </c>
      <c r="B15" s="410">
        <v>12729.212863319999</v>
      </c>
      <c r="C15" s="383">
        <v>-16.800508149999992</v>
      </c>
      <c r="D15" s="383">
        <v>-30.922002690000017</v>
      </c>
      <c r="E15" s="383">
        <v>-350.72312697000001</v>
      </c>
      <c r="F15" s="383">
        <f t="shared" si="1"/>
        <v>-398.44563780999999</v>
      </c>
      <c r="G15" s="341">
        <f t="shared" si="0"/>
        <v>12330.767225509999</v>
      </c>
    </row>
    <row r="16" spans="1:9">
      <c r="A16" t="s">
        <v>117</v>
      </c>
      <c r="B16" s="410">
        <v>1921.3430000000001</v>
      </c>
      <c r="C16" s="383">
        <v>0</v>
      </c>
      <c r="D16" s="383">
        <v>0</v>
      </c>
      <c r="E16" s="383">
        <v>0</v>
      </c>
      <c r="F16" s="383">
        <f t="shared" si="1"/>
        <v>0</v>
      </c>
      <c r="G16" s="341">
        <f t="shared" si="0"/>
        <v>1921.3430000000001</v>
      </c>
    </row>
    <row r="17" spans="1:7">
      <c r="A17" t="s">
        <v>118</v>
      </c>
      <c r="B17" s="410">
        <v>154860.28599999999</v>
      </c>
      <c r="C17" s="383">
        <v>-23.361734450000107</v>
      </c>
      <c r="D17" s="383">
        <v>-57.571669759999949</v>
      </c>
      <c r="E17" s="383">
        <v>-57.458177909999996</v>
      </c>
      <c r="F17" s="383">
        <f t="shared" si="1"/>
        <v>-138.39158212000004</v>
      </c>
      <c r="G17" s="341">
        <f t="shared" si="0"/>
        <v>154721.89441787999</v>
      </c>
    </row>
    <row r="18" spans="1:7">
      <c r="A18" s="8" t="s">
        <v>122</v>
      </c>
      <c r="B18" s="411">
        <f t="shared" ref="B18:G18" si="2">(SUM(B6:B17))</f>
        <v>258206.36815424002</v>
      </c>
      <c r="C18" s="347">
        <f t="shared" si="2"/>
        <v>-291.22624220000012</v>
      </c>
      <c r="D18" s="347">
        <f t="shared" si="2"/>
        <v>-337.01294723999996</v>
      </c>
      <c r="E18" s="347">
        <f t="shared" si="2"/>
        <v>-983.60387348999996</v>
      </c>
      <c r="F18" s="347">
        <f>SUM(C18:E18)</f>
        <v>-1611.8430629300001</v>
      </c>
      <c r="G18" s="347">
        <f t="shared" si="2"/>
        <v>256594.52509130997</v>
      </c>
    </row>
    <row r="21" spans="1:7">
      <c r="A21" s="61" t="s">
        <v>200</v>
      </c>
    </row>
    <row r="22" spans="1:7">
      <c r="A22" s="61"/>
      <c r="B22" s="420" t="s">
        <v>124</v>
      </c>
      <c r="C22" s="420"/>
      <c r="D22" s="420"/>
      <c r="E22" s="420"/>
    </row>
    <row r="23" spans="1:7">
      <c r="A23" s="42" t="s">
        <v>279</v>
      </c>
      <c r="B23" s="70" t="s">
        <v>522</v>
      </c>
      <c r="C23" s="15" t="s">
        <v>409</v>
      </c>
      <c r="D23" s="15" t="s">
        <v>360</v>
      </c>
      <c r="E23" s="15" t="s">
        <v>361</v>
      </c>
      <c r="F23" s="15" t="s">
        <v>362</v>
      </c>
    </row>
    <row r="24" spans="1:7">
      <c r="A24" t="s">
        <v>108</v>
      </c>
      <c r="B24" s="346">
        <v>-9.3406364999999969</v>
      </c>
      <c r="C24" s="341">
        <v>-9.0056495899999991</v>
      </c>
      <c r="D24">
        <v>-9</v>
      </c>
      <c r="E24">
        <v>-10</v>
      </c>
      <c r="F24">
        <v>-10</v>
      </c>
    </row>
    <row r="25" spans="1:7">
      <c r="A25" t="s">
        <v>109</v>
      </c>
      <c r="B25" s="346">
        <v>-16.121218069999998</v>
      </c>
      <c r="C25" s="341">
        <v>-11.959618729999999</v>
      </c>
      <c r="D25">
        <v>-13</v>
      </c>
      <c r="E25">
        <v>-13</v>
      </c>
      <c r="F25">
        <v>-10</v>
      </c>
    </row>
    <row r="26" spans="1:7">
      <c r="A26" t="s">
        <v>110</v>
      </c>
      <c r="B26" s="346">
        <v>-1.9651988899999999</v>
      </c>
      <c r="C26" s="341">
        <v>-2.1843034600000006</v>
      </c>
      <c r="D26">
        <v>-2</v>
      </c>
      <c r="E26">
        <v>-2</v>
      </c>
      <c r="F26">
        <v>-2</v>
      </c>
    </row>
    <row r="27" spans="1:7">
      <c r="A27" t="s">
        <v>111</v>
      </c>
      <c r="B27" s="346">
        <v>-87.594106170000003</v>
      </c>
      <c r="C27" s="341">
        <v>-102.07062699999996</v>
      </c>
      <c r="D27">
        <v>-62</v>
      </c>
      <c r="E27">
        <v>-57</v>
      </c>
      <c r="F27">
        <v>-52</v>
      </c>
    </row>
    <row r="28" spans="1:7">
      <c r="A28" t="s">
        <v>112</v>
      </c>
      <c r="B28" s="346">
        <v>-14.719833549999999</v>
      </c>
      <c r="C28" s="341">
        <v>-13.887896250000001</v>
      </c>
      <c r="D28">
        <v>-13</v>
      </c>
      <c r="E28">
        <v>-15</v>
      </c>
      <c r="F28">
        <v>-14</v>
      </c>
    </row>
    <row r="29" spans="1:7">
      <c r="A29" t="s">
        <v>113</v>
      </c>
      <c r="B29" s="346">
        <v>-4.6511843000000006</v>
      </c>
      <c r="C29" s="341">
        <v>-2.9646753399999999</v>
      </c>
      <c r="D29">
        <v>-2</v>
      </c>
      <c r="E29">
        <v>-3</v>
      </c>
      <c r="F29">
        <v>-2</v>
      </c>
    </row>
    <row r="30" spans="1:7">
      <c r="A30" t="s">
        <v>267</v>
      </c>
      <c r="B30" s="346">
        <v>-18.086704290000004</v>
      </c>
      <c r="C30" s="341">
        <v>-14.368097609999998</v>
      </c>
      <c r="D30">
        <v>-9</v>
      </c>
      <c r="E30">
        <v>-9</v>
      </c>
      <c r="F30">
        <v>-9</v>
      </c>
    </row>
    <row r="31" spans="1:7">
      <c r="A31" t="s">
        <v>114</v>
      </c>
      <c r="B31" s="346">
        <v>-6.1687921200000009</v>
      </c>
      <c r="C31" s="341">
        <v>-3.3824544199999997</v>
      </c>
      <c r="D31">
        <v>-3</v>
      </c>
      <c r="E31">
        <v>-4</v>
      </c>
      <c r="F31">
        <v>-3</v>
      </c>
    </row>
    <row r="32" spans="1:7">
      <c r="A32" t="s">
        <v>115</v>
      </c>
      <c r="B32" s="346">
        <v>-92.41632571000001</v>
      </c>
      <c r="C32" s="341">
        <v>-86.709517830000024</v>
      </c>
      <c r="D32">
        <v>-63</v>
      </c>
      <c r="E32">
        <v>-67</v>
      </c>
      <c r="F32">
        <v>-63</v>
      </c>
    </row>
    <row r="33" spans="1:6">
      <c r="A33" t="s">
        <v>116</v>
      </c>
      <c r="B33" s="346">
        <v>-16.800508149999992</v>
      </c>
      <c r="C33" s="341">
        <v>-19.704513530000003</v>
      </c>
      <c r="D33">
        <v>-15</v>
      </c>
      <c r="E33">
        <v>-19</v>
      </c>
      <c r="F33">
        <v>-13</v>
      </c>
    </row>
    <row r="34" spans="1:6">
      <c r="A34" t="s">
        <v>117</v>
      </c>
      <c r="B34" s="346">
        <v>0</v>
      </c>
      <c r="C34" s="341">
        <v>0</v>
      </c>
      <c r="D34">
        <v>0</v>
      </c>
      <c r="E34">
        <v>0</v>
      </c>
      <c r="F34">
        <v>0</v>
      </c>
    </row>
    <row r="35" spans="1:6">
      <c r="A35" t="s">
        <v>118</v>
      </c>
      <c r="B35" s="346">
        <v>-23.361734450000107</v>
      </c>
      <c r="C35" s="341">
        <v>-21.86377929000006</v>
      </c>
      <c r="D35">
        <v>-20</v>
      </c>
      <c r="E35">
        <v>-20</v>
      </c>
      <c r="F35">
        <v>-20</v>
      </c>
    </row>
    <row r="36" spans="1:6">
      <c r="A36" s="8" t="s">
        <v>122</v>
      </c>
      <c r="B36" s="368">
        <f>SUM(B24:B35)</f>
        <v>-291.22624220000012</v>
      </c>
      <c r="C36" s="386">
        <f>SUM(C24:C35)</f>
        <v>-288.10113305000004</v>
      </c>
      <c r="D36" s="8">
        <f>SUM(D24:D35)</f>
        <v>-211</v>
      </c>
      <c r="E36" s="8">
        <f t="shared" ref="E36" si="3">SUM(E24:E35)</f>
        <v>-219</v>
      </c>
      <c r="F36" s="8">
        <f t="shared" ref="F36" si="4">SUM(F24:F35)</f>
        <v>-198</v>
      </c>
    </row>
    <row r="39" spans="1:6">
      <c r="A39" s="61" t="s">
        <v>199</v>
      </c>
    </row>
    <row r="40" spans="1:6">
      <c r="A40" s="61"/>
      <c r="B40" s="420" t="s">
        <v>124</v>
      </c>
      <c r="C40" s="420"/>
      <c r="D40" s="420"/>
      <c r="E40" s="420"/>
    </row>
    <row r="41" spans="1:6">
      <c r="A41" s="42" t="s">
        <v>279</v>
      </c>
      <c r="B41" s="70" t="s">
        <v>522</v>
      </c>
      <c r="C41" s="15" t="s">
        <v>409</v>
      </c>
      <c r="D41" s="15" t="s">
        <v>360</v>
      </c>
      <c r="E41" s="15" t="s">
        <v>361</v>
      </c>
      <c r="F41" s="15" t="s">
        <v>362</v>
      </c>
    </row>
    <row r="42" spans="1:6">
      <c r="A42" t="s">
        <v>108</v>
      </c>
      <c r="B42" s="346">
        <v>-7.0314761500000005</v>
      </c>
      <c r="C42" s="341">
        <v>-9.9571333900000027</v>
      </c>
      <c r="D42">
        <v>-15</v>
      </c>
      <c r="E42">
        <v>-24</v>
      </c>
      <c r="F42">
        <v>-30</v>
      </c>
    </row>
    <row r="43" spans="1:6">
      <c r="A43" t="s">
        <v>109</v>
      </c>
      <c r="B43" s="346">
        <v>-13.533006879999999</v>
      </c>
      <c r="C43" s="341">
        <v>-13.010583270000001</v>
      </c>
      <c r="D43">
        <v>-17</v>
      </c>
      <c r="E43">
        <v>-20</v>
      </c>
      <c r="F43">
        <v>-16</v>
      </c>
    </row>
    <row r="44" spans="1:6">
      <c r="A44" t="s">
        <v>110</v>
      </c>
      <c r="B44" s="346">
        <v>-7.0912290999999987</v>
      </c>
      <c r="C44" s="341">
        <v>-7.4619410500000001</v>
      </c>
      <c r="D44">
        <v>-9</v>
      </c>
      <c r="E44">
        <v>-9</v>
      </c>
      <c r="F44">
        <v>-5</v>
      </c>
    </row>
    <row r="45" spans="1:6">
      <c r="A45" t="s">
        <v>111</v>
      </c>
      <c r="B45" s="346">
        <v>-36.325533029999995</v>
      </c>
      <c r="C45" s="341">
        <v>-63.315915600000039</v>
      </c>
      <c r="D45">
        <v>-90</v>
      </c>
      <c r="E45">
        <v>-84</v>
      </c>
      <c r="F45">
        <v>-58</v>
      </c>
    </row>
    <row r="46" spans="1:6">
      <c r="A46" t="s">
        <v>112</v>
      </c>
      <c r="B46" s="346">
        <v>-15.003424409999999</v>
      </c>
      <c r="C46" s="341">
        <v>-13.265860740000001</v>
      </c>
      <c r="D46">
        <v>-20</v>
      </c>
      <c r="E46">
        <v>-16</v>
      </c>
      <c r="F46">
        <v>-18</v>
      </c>
    </row>
    <row r="47" spans="1:6">
      <c r="A47" t="s">
        <v>113</v>
      </c>
      <c r="B47" s="346">
        <v>-30.069813180000004</v>
      </c>
      <c r="C47" s="341">
        <v>-1.55303535</v>
      </c>
      <c r="D47">
        <v>-10</v>
      </c>
      <c r="E47">
        <v>-5</v>
      </c>
      <c r="F47">
        <v>-12</v>
      </c>
    </row>
    <row r="48" spans="1:6">
      <c r="A48" t="s">
        <v>267</v>
      </c>
      <c r="B48" s="346">
        <v>-24.701637839999989</v>
      </c>
      <c r="C48" s="341">
        <v>-15.418043180000003</v>
      </c>
      <c r="D48">
        <v>-25</v>
      </c>
      <c r="E48">
        <v>-14</v>
      </c>
      <c r="F48">
        <v>-16</v>
      </c>
    </row>
    <row r="49" spans="1:6">
      <c r="A49" t="s">
        <v>114</v>
      </c>
      <c r="B49" s="346">
        <v>-1.1164150500000001</v>
      </c>
      <c r="C49" s="341">
        <v>-1.3216001300000002</v>
      </c>
      <c r="D49">
        <v>-1</v>
      </c>
      <c r="E49">
        <v>-2</v>
      </c>
      <c r="F49">
        <v>-3</v>
      </c>
    </row>
    <row r="50" spans="1:6">
      <c r="A50" t="s">
        <v>115</v>
      </c>
      <c r="B50" s="346">
        <v>-113.64673915</v>
      </c>
      <c r="C50" s="341">
        <v>-104.69562497000004</v>
      </c>
      <c r="D50">
        <v>-104</v>
      </c>
      <c r="E50">
        <v>-66</v>
      </c>
      <c r="F50">
        <v>-82</v>
      </c>
    </row>
    <row r="51" spans="1:6">
      <c r="A51" t="s">
        <v>116</v>
      </c>
      <c r="B51" s="346">
        <v>-30.922002690000017</v>
      </c>
      <c r="C51" s="341">
        <v>-31.392543409999991</v>
      </c>
      <c r="D51">
        <v>-33</v>
      </c>
      <c r="E51">
        <v>-24</v>
      </c>
      <c r="F51">
        <v>-54</v>
      </c>
    </row>
    <row r="52" spans="1:6">
      <c r="A52" t="s">
        <v>117</v>
      </c>
      <c r="B52" s="346">
        <v>0</v>
      </c>
      <c r="C52" s="341">
        <v>0</v>
      </c>
      <c r="D52">
        <v>0</v>
      </c>
      <c r="E52">
        <v>0</v>
      </c>
      <c r="F52">
        <v>0</v>
      </c>
    </row>
    <row r="53" spans="1:6">
      <c r="A53" t="s">
        <v>118</v>
      </c>
      <c r="B53" s="346">
        <v>-57.571669759999899</v>
      </c>
      <c r="C53" s="341">
        <v>-56.444366609999982</v>
      </c>
      <c r="D53">
        <v>-63</v>
      </c>
      <c r="E53">
        <v>-75</v>
      </c>
      <c r="F53">
        <v>-64</v>
      </c>
    </row>
    <row r="54" spans="1:6">
      <c r="A54" s="8" t="s">
        <v>122</v>
      </c>
      <c r="B54" s="368">
        <f>SUM(B42:B53)</f>
        <v>-337.0129472399999</v>
      </c>
      <c r="C54" s="386">
        <f>SUM(C42:C53)</f>
        <v>-317.83664770000007</v>
      </c>
      <c r="D54" s="8">
        <f>SUM(D42:D53)</f>
        <v>-387</v>
      </c>
      <c r="E54" s="8">
        <f t="shared" ref="E54" si="5">SUM(E42:E53)</f>
        <v>-339</v>
      </c>
      <c r="F54" s="8">
        <f t="shared" ref="F54" si="6">SUM(F42:F53)</f>
        <v>-358</v>
      </c>
    </row>
    <row r="55" spans="1:6">
      <c r="A55" s="5"/>
      <c r="B55" s="5"/>
      <c r="C55" s="5"/>
      <c r="D55" s="5"/>
      <c r="E55" s="5"/>
    </row>
    <row r="56" spans="1:6">
      <c r="A56" s="61" t="s">
        <v>201</v>
      </c>
    </row>
    <row r="57" spans="1:6">
      <c r="A57" s="61"/>
      <c r="B57" s="420" t="s">
        <v>124</v>
      </c>
      <c r="C57" s="420"/>
      <c r="D57" s="420"/>
      <c r="E57" s="420"/>
    </row>
    <row r="58" spans="1:6">
      <c r="A58" s="42" t="s">
        <v>279</v>
      </c>
      <c r="B58" s="70" t="s">
        <v>522</v>
      </c>
      <c r="C58" s="15" t="s">
        <v>409</v>
      </c>
      <c r="D58" s="15" t="s">
        <v>360</v>
      </c>
      <c r="E58" s="15" t="s">
        <v>361</v>
      </c>
      <c r="F58" s="15" t="s">
        <v>362</v>
      </c>
    </row>
    <row r="59" spans="1:6">
      <c r="A59" t="s">
        <v>108</v>
      </c>
      <c r="B59" s="346">
        <v>0</v>
      </c>
      <c r="C59" s="341">
        <v>0</v>
      </c>
      <c r="D59">
        <v>0</v>
      </c>
      <c r="E59">
        <v>0</v>
      </c>
      <c r="F59">
        <v>0</v>
      </c>
    </row>
    <row r="60" spans="1:6">
      <c r="A60" t="s">
        <v>109</v>
      </c>
      <c r="B60" s="346">
        <v>-124.5196306</v>
      </c>
      <c r="C60" s="341">
        <v>-106.74241803</v>
      </c>
      <c r="D60">
        <v>-105</v>
      </c>
      <c r="E60">
        <v>-129</v>
      </c>
      <c r="F60">
        <v>-136</v>
      </c>
    </row>
    <row r="61" spans="1:6">
      <c r="A61" t="s">
        <v>110</v>
      </c>
      <c r="B61" s="346">
        <v>-1.03559147</v>
      </c>
      <c r="C61" s="341">
        <v>-0.97648433999999995</v>
      </c>
      <c r="D61">
        <v>-1</v>
      </c>
      <c r="E61">
        <v>-1</v>
      </c>
      <c r="F61">
        <v>-2</v>
      </c>
    </row>
    <row r="62" spans="1:6">
      <c r="A62" t="s">
        <v>111</v>
      </c>
      <c r="B62" s="346">
        <v>-290.14211726999997</v>
      </c>
      <c r="C62" s="341">
        <v>-133.22130203</v>
      </c>
      <c r="D62">
        <v>-118</v>
      </c>
      <c r="E62">
        <v>-120</v>
      </c>
      <c r="F62">
        <v>-120</v>
      </c>
    </row>
    <row r="63" spans="1:6">
      <c r="A63" t="s">
        <v>112</v>
      </c>
      <c r="B63" s="346">
        <v>-13.328854540000002</v>
      </c>
      <c r="C63" s="341">
        <v>-14.134414120000001</v>
      </c>
      <c r="D63">
        <v>-7</v>
      </c>
      <c r="E63">
        <v>-8</v>
      </c>
      <c r="F63">
        <v>-6</v>
      </c>
    </row>
    <row r="64" spans="1:6">
      <c r="A64" t="s">
        <v>113</v>
      </c>
      <c r="B64" s="346">
        <v>-62.209395869999994</v>
      </c>
      <c r="C64" s="341">
        <v>-56.857441350000002</v>
      </c>
      <c r="D64">
        <v>-57</v>
      </c>
      <c r="E64">
        <v>-58</v>
      </c>
      <c r="F64">
        <v>-56</v>
      </c>
    </row>
    <row r="65" spans="1:11">
      <c r="A65" t="s">
        <v>267</v>
      </c>
      <c r="B65" s="346">
        <v>-13.85224511</v>
      </c>
      <c r="C65" s="341">
        <v>-17.541159359999998</v>
      </c>
      <c r="D65">
        <v>-20</v>
      </c>
      <c r="E65">
        <v>-21</v>
      </c>
      <c r="F65">
        <v>-16</v>
      </c>
    </row>
    <row r="66" spans="1:11">
      <c r="A66" t="s">
        <v>114</v>
      </c>
      <c r="B66" s="346">
        <v>-0.8</v>
      </c>
      <c r="C66" s="341">
        <v>-0.33890799999999999</v>
      </c>
      <c r="D66">
        <v>0</v>
      </c>
      <c r="E66">
        <v>0</v>
      </c>
      <c r="F66">
        <v>0</v>
      </c>
    </row>
    <row r="67" spans="1:11">
      <c r="A67" t="s">
        <v>115</v>
      </c>
      <c r="B67" s="346">
        <v>-69.534733750000001</v>
      </c>
      <c r="C67" s="341">
        <v>-45.796125040000007</v>
      </c>
      <c r="D67">
        <v>-41</v>
      </c>
      <c r="E67">
        <v>-52</v>
      </c>
      <c r="F67">
        <v>-49</v>
      </c>
    </row>
    <row r="68" spans="1:11">
      <c r="A68" t="s">
        <v>116</v>
      </c>
      <c r="B68" s="346">
        <v>-350.72312697000001</v>
      </c>
      <c r="C68" s="341">
        <v>-639.85186988999999</v>
      </c>
      <c r="D68">
        <v>-614</v>
      </c>
      <c r="E68">
        <v>-633</v>
      </c>
      <c r="F68">
        <v>-714</v>
      </c>
    </row>
    <row r="69" spans="1:11">
      <c r="A69" t="s">
        <v>117</v>
      </c>
      <c r="B69" s="346">
        <v>0</v>
      </c>
      <c r="C69" s="341">
        <v>0</v>
      </c>
      <c r="D69">
        <v>0</v>
      </c>
      <c r="E69">
        <v>0</v>
      </c>
      <c r="F69">
        <v>0</v>
      </c>
    </row>
    <row r="70" spans="1:11">
      <c r="A70" t="s">
        <v>118</v>
      </c>
      <c r="B70" s="346">
        <v>-57.458177909999996</v>
      </c>
      <c r="C70" s="341">
        <v>-63.435991879999996</v>
      </c>
      <c r="D70">
        <v>-62</v>
      </c>
      <c r="E70">
        <v>-64</v>
      </c>
      <c r="F70">
        <v>-65</v>
      </c>
    </row>
    <row r="71" spans="1:11">
      <c r="A71" s="8" t="s">
        <v>122</v>
      </c>
      <c r="B71" s="368">
        <f>SUM(B59:B70)</f>
        <v>-983.60387348999996</v>
      </c>
      <c r="C71" s="386">
        <f>SUM(C59:C70)</f>
        <v>-1078.8961140399999</v>
      </c>
      <c r="D71" s="155">
        <f>SUM(D59:D70)</f>
        <v>-1025</v>
      </c>
      <c r="E71" s="155">
        <f t="shared" ref="E71" si="7">SUM(E59:E70)</f>
        <v>-1086</v>
      </c>
      <c r="F71" s="155">
        <f t="shared" ref="F71" si="8">SUM(F59:F70)</f>
        <v>-1164</v>
      </c>
    </row>
    <row r="74" spans="1:11">
      <c r="A74" s="339" t="s">
        <v>192</v>
      </c>
    </row>
    <row r="75" spans="1:11">
      <c r="A75" s="339"/>
    </row>
    <row r="76" spans="1:11">
      <c r="A76" s="42" t="s">
        <v>279</v>
      </c>
      <c r="B76" s="70" t="s">
        <v>522</v>
      </c>
      <c r="C76" s="15" t="s" vm="100">
        <v>409</v>
      </c>
      <c r="D76" s="15" t="s" vm="101">
        <v>360</v>
      </c>
      <c r="E76" s="15" t="s" vm="6">
        <v>361</v>
      </c>
      <c r="F76" s="15" t="s" vm="7">
        <v>362</v>
      </c>
      <c r="G76" s="15" t="s" vm="9">
        <v>363</v>
      </c>
      <c r="H76" s="15" t="s" vm="1">
        <v>364</v>
      </c>
      <c r="I76" s="10" t="s" vm="2">
        <v>365</v>
      </c>
    </row>
    <row r="77" spans="1:11">
      <c r="A77" t="s">
        <v>419</v>
      </c>
      <c r="B77" s="314">
        <v>252957</v>
      </c>
      <c r="C77" s="315">
        <v>248237</v>
      </c>
      <c r="D77" s="315">
        <v>242867</v>
      </c>
      <c r="E77" s="313">
        <v>233581</v>
      </c>
      <c r="F77" s="313">
        <v>230299</v>
      </c>
      <c r="G77" s="313">
        <v>227167</v>
      </c>
      <c r="H77" s="313">
        <v>226006</v>
      </c>
      <c r="I77" s="312">
        <v>221506</v>
      </c>
    </row>
    <row r="78" spans="1:11">
      <c r="A78" t="s">
        <v>268</v>
      </c>
      <c r="B78" s="314">
        <v>2754</v>
      </c>
      <c r="C78" s="315">
        <v>3273</v>
      </c>
      <c r="D78" s="315">
        <f>7211-7582</f>
        <v>-371</v>
      </c>
      <c r="E78" s="313">
        <f>7582-8269</f>
        <v>-687</v>
      </c>
      <c r="F78" s="313">
        <v>8269</v>
      </c>
      <c r="G78" s="313">
        <v>2794</v>
      </c>
      <c r="H78" s="313">
        <v>529</v>
      </c>
      <c r="I78" s="313">
        <v>3140</v>
      </c>
      <c r="J78" s="41"/>
      <c r="K78" s="41"/>
    </row>
    <row r="79" spans="1:11">
      <c r="A79" t="s">
        <v>125</v>
      </c>
      <c r="B79" s="314">
        <v>25962</v>
      </c>
      <c r="C79" s="315">
        <v>21385</v>
      </c>
      <c r="D79" s="315">
        <f>65217-44377</f>
        <v>20840</v>
      </c>
      <c r="E79" s="313">
        <f>44377-20697</f>
        <v>23680</v>
      </c>
      <c r="F79" s="313">
        <v>20697</v>
      </c>
      <c r="G79" s="313">
        <v>20135</v>
      </c>
      <c r="H79" s="313">
        <v>15699</v>
      </c>
      <c r="I79" s="313">
        <v>21190</v>
      </c>
      <c r="J79" s="41"/>
      <c r="K79" s="41"/>
    </row>
    <row r="80" spans="1:11">
      <c r="A80" t="s">
        <v>126</v>
      </c>
      <c r="B80" s="314">
        <v>-23467</v>
      </c>
      <c r="C80" s="315">
        <v>-19938</v>
      </c>
      <c r="D80" s="315">
        <f>-54490+39391</f>
        <v>-15099</v>
      </c>
      <c r="E80" s="313">
        <f>-39391+25684</f>
        <v>-13707</v>
      </c>
      <c r="F80" s="313">
        <v>-25684</v>
      </c>
      <c r="G80" s="313">
        <v>-19797</v>
      </c>
      <c r="H80" s="313">
        <v>-15067</v>
      </c>
      <c r="I80" s="313">
        <v>-19830</v>
      </c>
      <c r="J80" s="41"/>
      <c r="K80" s="41"/>
    </row>
    <row r="81" spans="1:11">
      <c r="A81" s="7" t="s">
        <v>420</v>
      </c>
      <c r="B81" s="316">
        <f t="shared" ref="B81:I81" si="9">SUM(B77:B80)</f>
        <v>258206</v>
      </c>
      <c r="C81" s="317">
        <f t="shared" si="9"/>
        <v>252957</v>
      </c>
      <c r="D81" s="317">
        <f t="shared" si="9"/>
        <v>248237</v>
      </c>
      <c r="E81" s="317">
        <f t="shared" si="9"/>
        <v>242867</v>
      </c>
      <c r="F81" s="317">
        <f t="shared" si="9"/>
        <v>233581</v>
      </c>
      <c r="G81" s="317">
        <f t="shared" si="9"/>
        <v>230299</v>
      </c>
      <c r="H81" s="317">
        <f t="shared" si="9"/>
        <v>227167</v>
      </c>
      <c r="I81" s="317">
        <f t="shared" si="9"/>
        <v>226006</v>
      </c>
    </row>
    <row r="82" spans="1:11">
      <c r="B82" s="318"/>
      <c r="C82" s="321"/>
      <c r="D82" s="321"/>
      <c r="E82" s="321"/>
      <c r="F82" s="321"/>
      <c r="G82" s="321"/>
      <c r="H82" s="321"/>
      <c r="I82" s="321"/>
    </row>
    <row r="83" spans="1:11">
      <c r="A83" t="s">
        <v>407</v>
      </c>
      <c r="B83" s="318">
        <v>57532</v>
      </c>
      <c r="C83" s="319">
        <v>56534</v>
      </c>
      <c r="D83" s="321">
        <v>56118</v>
      </c>
      <c r="E83" s="321">
        <v>52494</v>
      </c>
      <c r="F83" s="321">
        <v>50058</v>
      </c>
      <c r="G83" s="321">
        <v>48543</v>
      </c>
      <c r="H83" s="321">
        <v>50708</v>
      </c>
      <c r="I83" s="321">
        <v>46111</v>
      </c>
    </row>
    <row r="84" spans="1:11">
      <c r="A84" t="s">
        <v>269</v>
      </c>
      <c r="B84" s="318">
        <v>1099</v>
      </c>
      <c r="C84" s="319">
        <v>998</v>
      </c>
      <c r="D84" s="315">
        <f>6476-6060</f>
        <v>416</v>
      </c>
      <c r="E84" s="313">
        <f>6060-2436</f>
        <v>3624</v>
      </c>
      <c r="F84" s="313">
        <v>2436</v>
      </c>
      <c r="G84" s="313">
        <v>1515</v>
      </c>
      <c r="H84" s="313">
        <v>-2165</v>
      </c>
      <c r="I84" s="313">
        <v>4597</v>
      </c>
    </row>
    <row r="85" spans="1:11">
      <c r="A85" s="7" t="s">
        <v>408</v>
      </c>
      <c r="B85" s="316">
        <f t="shared" ref="B85:H85" si="10">SUM(B83:B84)</f>
        <v>58631</v>
      </c>
      <c r="C85" s="317">
        <f t="shared" si="10"/>
        <v>57532</v>
      </c>
      <c r="D85" s="317">
        <f t="shared" si="10"/>
        <v>56534</v>
      </c>
      <c r="E85" s="317">
        <f t="shared" si="10"/>
        <v>56118</v>
      </c>
      <c r="F85" s="317">
        <f t="shared" si="10"/>
        <v>52494</v>
      </c>
      <c r="G85" s="317">
        <f t="shared" si="10"/>
        <v>50058</v>
      </c>
      <c r="H85" s="317">
        <f t="shared" si="10"/>
        <v>48543</v>
      </c>
      <c r="I85" s="317">
        <f>SUM(I83:I84)</f>
        <v>50708</v>
      </c>
    </row>
    <row r="86" spans="1:11">
      <c r="B86" s="53"/>
      <c r="C86" s="46"/>
      <c r="D86" s="46"/>
      <c r="F86" s="3"/>
      <c r="G86" s="3"/>
      <c r="H86" s="3"/>
      <c r="I86" s="3"/>
    </row>
    <row r="87" spans="1:11">
      <c r="F87" s="3"/>
      <c r="G87" s="3"/>
      <c r="H87" s="3"/>
      <c r="I87" s="3"/>
    </row>
    <row r="88" spans="1:11">
      <c r="A88" s="61" t="s">
        <v>127</v>
      </c>
    </row>
    <row r="89" spans="1:11">
      <c r="A89" s="42" t="s">
        <v>279</v>
      </c>
      <c r="B89" s="70" t="str">
        <f>+B76</f>
        <v>Q1-23</v>
      </c>
      <c r="C89" s="15" t="str" vm="100">
        <f>+C76</f>
        <v>Q4-22</v>
      </c>
      <c r="D89" s="15" t="str" vm="101">
        <f t="shared" ref="D89:I89" si="11">+D76</f>
        <v>Q3-22</v>
      </c>
      <c r="E89" s="15" t="str" vm="6">
        <f t="shared" si="11"/>
        <v>Q2-22</v>
      </c>
      <c r="F89" s="15" t="str" vm="7">
        <f t="shared" si="11"/>
        <v>Q1-22</v>
      </c>
      <c r="G89" s="15" t="str" vm="9">
        <f t="shared" si="11"/>
        <v>Q4-21</v>
      </c>
      <c r="H89" s="15" t="str" vm="1">
        <f t="shared" si="11"/>
        <v>Q3-21</v>
      </c>
      <c r="I89" s="15" t="str" vm="2">
        <f t="shared" si="11"/>
        <v>Q2-21</v>
      </c>
    </row>
    <row r="90" spans="1:11">
      <c r="A90" t="s">
        <v>419</v>
      </c>
      <c r="B90" s="314">
        <f t="shared" ref="B90" si="12">+C97</f>
        <v>235167.5</v>
      </c>
      <c r="C90" s="315">
        <v>231585</v>
      </c>
      <c r="D90" s="313">
        <v>229091</v>
      </c>
      <c r="E90" s="313">
        <v>218365</v>
      </c>
      <c r="F90" s="313">
        <v>215341</v>
      </c>
      <c r="G90" s="313">
        <v>208773</v>
      </c>
      <c r="H90" s="313">
        <v>208462</v>
      </c>
      <c r="I90" s="313">
        <v>205014</v>
      </c>
    </row>
    <row r="91" spans="1:11">
      <c r="A91" s="278" t="s">
        <v>128</v>
      </c>
      <c r="B91" s="314">
        <v>-3304</v>
      </c>
      <c r="C91" s="315">
        <v>-690</v>
      </c>
      <c r="D91" s="313">
        <v>-3228</v>
      </c>
      <c r="E91" s="313">
        <v>-1037</v>
      </c>
      <c r="F91" s="313">
        <v>-2521</v>
      </c>
      <c r="G91" s="313">
        <v>1267</v>
      </c>
      <c r="H91" s="313">
        <v>-1931</v>
      </c>
      <c r="I91" s="313">
        <v>-2509</v>
      </c>
      <c r="J91" s="41"/>
      <c r="K91" s="41"/>
    </row>
    <row r="92" spans="1:11">
      <c r="A92" s="278" t="s">
        <v>129</v>
      </c>
      <c r="B92" s="314">
        <v>1927</v>
      </c>
      <c r="C92" s="315">
        <v>-370</v>
      </c>
      <c r="D92" s="313">
        <v>1148</v>
      </c>
      <c r="E92" s="313">
        <v>1666</v>
      </c>
      <c r="F92" s="313">
        <v>1245</v>
      </c>
      <c r="G92" s="313">
        <v>244</v>
      </c>
      <c r="H92" s="313">
        <v>714</v>
      </c>
      <c r="I92" s="313">
        <v>352</v>
      </c>
      <c r="J92" s="41"/>
      <c r="K92" s="41"/>
    </row>
    <row r="93" spans="1:11">
      <c r="A93" s="278" t="s">
        <v>130</v>
      </c>
      <c r="B93" s="314">
        <v>22</v>
      </c>
      <c r="C93" s="315">
        <v>7</v>
      </c>
      <c r="D93" s="313">
        <v>0</v>
      </c>
      <c r="E93" s="313">
        <v>-1</v>
      </c>
      <c r="F93" s="313">
        <v>14</v>
      </c>
      <c r="G93" s="313">
        <v>-4</v>
      </c>
      <c r="H93" s="313">
        <v>9</v>
      </c>
      <c r="I93" s="313">
        <v>2</v>
      </c>
      <c r="J93" s="41"/>
      <c r="K93" s="41"/>
    </row>
    <row r="94" spans="1:11">
      <c r="A94" t="s">
        <v>268</v>
      </c>
      <c r="B94" s="314">
        <v>2267</v>
      </c>
      <c r="C94" s="315">
        <v>2687</v>
      </c>
      <c r="D94" s="313">
        <v>-173</v>
      </c>
      <c r="E94" s="313">
        <v>-628</v>
      </c>
      <c r="F94" s="313">
        <v>7743</v>
      </c>
      <c r="G94" s="313">
        <v>2180</v>
      </c>
      <c r="H94" s="313">
        <v>417</v>
      </c>
      <c r="I94" s="313">
        <v>2740</v>
      </c>
      <c r="J94" s="41"/>
      <c r="K94" s="41"/>
    </row>
    <row r="95" spans="1:11">
      <c r="A95" t="s">
        <v>125</v>
      </c>
      <c r="B95" s="314">
        <v>25205</v>
      </c>
      <c r="C95" s="315">
        <v>19807</v>
      </c>
      <c r="D95" s="313">
        <v>19375</v>
      </c>
      <c r="E95" s="313">
        <v>22984</v>
      </c>
      <c r="F95" s="313">
        <v>20373</v>
      </c>
      <c r="G95" s="313">
        <v>20347</v>
      </c>
      <c r="H95" s="313">
        <v>14569</v>
      </c>
      <c r="I95" s="313">
        <v>20587</v>
      </c>
      <c r="J95" s="41"/>
      <c r="K95" s="41"/>
    </row>
    <row r="96" spans="1:11">
      <c r="A96" t="s">
        <v>126</v>
      </c>
      <c r="B96" s="314">
        <v>-21170</v>
      </c>
      <c r="C96" s="315">
        <v>-17858.5</v>
      </c>
      <c r="D96" s="313">
        <v>-14628</v>
      </c>
      <c r="E96" s="313">
        <v>-12258</v>
      </c>
      <c r="F96" s="313">
        <v>-23830</v>
      </c>
      <c r="G96" s="313">
        <v>-17466</v>
      </c>
      <c r="H96" s="313">
        <v>-13467</v>
      </c>
      <c r="I96" s="313">
        <v>-17724</v>
      </c>
      <c r="J96" s="41"/>
      <c r="K96" s="41"/>
    </row>
    <row r="97" spans="1:11">
      <c r="A97" s="7" t="s">
        <v>420</v>
      </c>
      <c r="B97" s="316">
        <f t="shared" ref="B97:I97" si="13">SUM(B90:B96)</f>
        <v>240114.5</v>
      </c>
      <c r="C97" s="317">
        <f t="shared" si="13"/>
        <v>235167.5</v>
      </c>
      <c r="D97" s="317">
        <f t="shared" si="13"/>
        <v>231585</v>
      </c>
      <c r="E97" s="317">
        <f t="shared" si="13"/>
        <v>229091</v>
      </c>
      <c r="F97" s="317">
        <f t="shared" si="13"/>
        <v>218365</v>
      </c>
      <c r="G97" s="317">
        <f t="shared" si="13"/>
        <v>215341</v>
      </c>
      <c r="H97" s="317">
        <f t="shared" si="13"/>
        <v>208773</v>
      </c>
      <c r="I97" s="317">
        <f t="shared" si="13"/>
        <v>208462</v>
      </c>
    </row>
    <row r="98" spans="1:11">
      <c r="B98" s="318"/>
      <c r="C98" s="321"/>
      <c r="D98" s="321"/>
      <c r="E98" s="321"/>
      <c r="F98" s="321"/>
      <c r="G98" s="321"/>
      <c r="H98" s="321"/>
      <c r="I98" s="321"/>
    </row>
    <row r="99" spans="1:11">
      <c r="A99" t="s">
        <v>407</v>
      </c>
      <c r="B99" s="318">
        <v>53672</v>
      </c>
      <c r="C99" s="319">
        <v>53349</v>
      </c>
      <c r="D99" s="321">
        <v>53097</v>
      </c>
      <c r="E99" s="321">
        <v>49355</v>
      </c>
      <c r="F99" s="321">
        <v>46954</v>
      </c>
      <c r="G99" s="321">
        <v>44768</v>
      </c>
      <c r="H99" s="321">
        <v>46713</v>
      </c>
      <c r="I99" s="321">
        <v>42049</v>
      </c>
    </row>
    <row r="100" spans="1:11">
      <c r="A100" t="s">
        <v>269</v>
      </c>
      <c r="B100" s="318">
        <v>1492</v>
      </c>
      <c r="C100" s="319">
        <v>323</v>
      </c>
      <c r="D100" s="315">
        <v>252</v>
      </c>
      <c r="E100" s="313">
        <v>3742</v>
      </c>
      <c r="F100" s="313">
        <v>2401</v>
      </c>
      <c r="G100" s="313">
        <v>2186</v>
      </c>
      <c r="H100" s="313">
        <v>-1945</v>
      </c>
      <c r="I100" s="313">
        <v>4664</v>
      </c>
    </row>
    <row r="101" spans="1:11">
      <c r="A101" s="7" t="s">
        <v>408</v>
      </c>
      <c r="B101" s="316">
        <f t="shared" ref="B101:H101" si="14">SUM(B99:B100)</f>
        <v>55164</v>
      </c>
      <c r="C101" s="317">
        <f t="shared" si="14"/>
        <v>53672</v>
      </c>
      <c r="D101" s="317">
        <f t="shared" si="14"/>
        <v>53349</v>
      </c>
      <c r="E101" s="317">
        <f t="shared" si="14"/>
        <v>53097</v>
      </c>
      <c r="F101" s="317">
        <f t="shared" si="14"/>
        <v>49355</v>
      </c>
      <c r="G101" s="317">
        <f t="shared" si="14"/>
        <v>46954</v>
      </c>
      <c r="H101" s="317">
        <f t="shared" si="14"/>
        <v>44768</v>
      </c>
      <c r="I101" s="317">
        <f>SUM(I99:I100)</f>
        <v>46713</v>
      </c>
    </row>
    <row r="102" spans="1:11">
      <c r="F102" s="41"/>
      <c r="G102" s="41"/>
      <c r="H102" s="41"/>
      <c r="I102" s="41"/>
    </row>
    <row r="103" spans="1:11">
      <c r="A103" s="61" t="s">
        <v>131</v>
      </c>
    </row>
    <row r="104" spans="1:11">
      <c r="A104" s="42" t="s">
        <v>279</v>
      </c>
      <c r="B104" s="70" t="str">
        <f>+B89</f>
        <v>Q1-23</v>
      </c>
      <c r="C104" s="15" t="str" vm="100">
        <f>+C89</f>
        <v>Q4-22</v>
      </c>
      <c r="D104" s="15" t="str" vm="101">
        <f t="shared" ref="D104:I104" si="15">+D89</f>
        <v>Q3-22</v>
      </c>
      <c r="E104" s="15" t="str" vm="6">
        <f t="shared" si="15"/>
        <v>Q2-22</v>
      </c>
      <c r="F104" s="15" t="str" vm="7">
        <f t="shared" si="15"/>
        <v>Q1-22</v>
      </c>
      <c r="G104" s="15" t="str" vm="9">
        <f t="shared" si="15"/>
        <v>Q4-21</v>
      </c>
      <c r="H104" s="15" t="str" vm="1">
        <f t="shared" si="15"/>
        <v>Q3-21</v>
      </c>
      <c r="I104" s="15" t="str" vm="2">
        <f t="shared" si="15"/>
        <v>Q2-21</v>
      </c>
    </row>
    <row r="105" spans="1:11">
      <c r="A105" t="s">
        <v>419</v>
      </c>
      <c r="B105" s="314">
        <f t="shared" ref="B105" si="16">+C112</f>
        <v>14677</v>
      </c>
      <c r="C105" s="313">
        <v>13534</v>
      </c>
      <c r="D105" s="313">
        <v>10582</v>
      </c>
      <c r="E105" s="313">
        <v>12330</v>
      </c>
      <c r="F105" s="313">
        <v>12059</v>
      </c>
      <c r="G105" s="313">
        <v>14698</v>
      </c>
      <c r="H105" s="313">
        <v>13813</v>
      </c>
      <c r="I105" s="313">
        <v>12644</v>
      </c>
    </row>
    <row r="106" spans="1:11">
      <c r="A106" s="278" t="s">
        <v>128</v>
      </c>
      <c r="B106" s="314">
        <v>3282</v>
      </c>
      <c r="C106" s="315">
        <v>657</v>
      </c>
      <c r="D106" s="313">
        <v>3264</v>
      </c>
      <c r="E106" s="313">
        <v>968</v>
      </c>
      <c r="F106" s="313">
        <v>2502</v>
      </c>
      <c r="G106" s="313">
        <v>-1293</v>
      </c>
      <c r="H106" s="313">
        <v>1922</v>
      </c>
      <c r="I106" s="313">
        <v>2496</v>
      </c>
      <c r="J106" s="41"/>
      <c r="K106" s="41"/>
    </row>
    <row r="107" spans="1:11">
      <c r="A107" s="278" t="s">
        <v>129</v>
      </c>
      <c r="B107" s="314">
        <v>-2025</v>
      </c>
      <c r="C107" s="315">
        <v>355</v>
      </c>
      <c r="D107" s="313">
        <v>-1120</v>
      </c>
      <c r="E107" s="313">
        <v>-1691</v>
      </c>
      <c r="F107" s="313">
        <v>-1263</v>
      </c>
      <c r="G107" s="313">
        <v>-221</v>
      </c>
      <c r="H107" s="313">
        <v>-728</v>
      </c>
      <c r="I107" s="313">
        <v>-391</v>
      </c>
      <c r="J107" s="41"/>
      <c r="K107" s="41"/>
    </row>
    <row r="108" spans="1:11">
      <c r="A108" s="278" t="s">
        <v>130</v>
      </c>
      <c r="B108" s="314">
        <v>7</v>
      </c>
      <c r="C108" s="315">
        <v>-3</v>
      </c>
      <c r="D108" s="313">
        <v>2</v>
      </c>
      <c r="E108" s="313">
        <v>6</v>
      </c>
      <c r="F108" s="313">
        <v>19</v>
      </c>
      <c r="G108" s="313">
        <v>-2</v>
      </c>
      <c r="H108" s="313">
        <v>-1</v>
      </c>
      <c r="I108" s="313">
        <v>19</v>
      </c>
      <c r="J108" s="41"/>
      <c r="K108" s="41"/>
    </row>
    <row r="109" spans="1:11">
      <c r="A109" t="s">
        <v>268</v>
      </c>
      <c r="B109" s="314">
        <v>51</v>
      </c>
      <c r="C109" s="315">
        <v>514</v>
      </c>
      <c r="D109" s="313">
        <v>-227</v>
      </c>
      <c r="E109" s="313">
        <v>317</v>
      </c>
      <c r="F109" s="313">
        <v>245</v>
      </c>
      <c r="G109" s="313">
        <v>191</v>
      </c>
      <c r="H109" s="313">
        <v>-22</v>
      </c>
      <c r="I109" s="313">
        <v>329</v>
      </c>
      <c r="J109" s="41"/>
      <c r="K109" s="41"/>
    </row>
    <row r="110" spans="1:11">
      <c r="A110" t="s">
        <v>125</v>
      </c>
      <c r="B110" s="314">
        <v>123</v>
      </c>
      <c r="C110" s="315">
        <v>1014</v>
      </c>
      <c r="D110" s="313">
        <v>1400</v>
      </c>
      <c r="E110" s="313">
        <v>615</v>
      </c>
      <c r="F110" s="313">
        <v>34</v>
      </c>
      <c r="G110" s="313">
        <v>-310</v>
      </c>
      <c r="H110" s="313">
        <v>1094</v>
      </c>
      <c r="I110" s="313">
        <v>607</v>
      </c>
      <c r="J110" s="41"/>
      <c r="K110" s="41"/>
    </row>
    <row r="111" spans="1:11">
      <c r="A111" t="s">
        <v>126</v>
      </c>
      <c r="B111" s="314">
        <v>-874</v>
      </c>
      <c r="C111" s="315">
        <v>-1394</v>
      </c>
      <c r="D111" s="313">
        <v>-367</v>
      </c>
      <c r="E111" s="313">
        <v>-1963</v>
      </c>
      <c r="F111" s="313">
        <v>-1266</v>
      </c>
      <c r="G111" s="313">
        <v>-1004</v>
      </c>
      <c r="H111" s="313">
        <v>-1380</v>
      </c>
      <c r="I111" s="313">
        <v>-1891</v>
      </c>
      <c r="J111" s="41"/>
      <c r="K111" s="41"/>
    </row>
    <row r="112" spans="1:11">
      <c r="A112" s="7" t="s">
        <v>420</v>
      </c>
      <c r="B112" s="316">
        <f t="shared" ref="B112:I112" si="17">SUM(B105:B111)</f>
        <v>15241</v>
      </c>
      <c r="C112" s="317">
        <f t="shared" si="17"/>
        <v>14677</v>
      </c>
      <c r="D112" s="317">
        <f t="shared" si="17"/>
        <v>13534</v>
      </c>
      <c r="E112" s="317">
        <f t="shared" si="17"/>
        <v>10582</v>
      </c>
      <c r="F112" s="317">
        <f t="shared" si="17"/>
        <v>12330</v>
      </c>
      <c r="G112" s="317">
        <f t="shared" si="17"/>
        <v>12059</v>
      </c>
      <c r="H112" s="317">
        <f t="shared" si="17"/>
        <v>14698</v>
      </c>
      <c r="I112" s="317">
        <f t="shared" si="17"/>
        <v>13813</v>
      </c>
    </row>
    <row r="113" spans="1:11">
      <c r="B113" s="318"/>
      <c r="C113" s="321"/>
      <c r="D113" s="321"/>
      <c r="E113" s="306"/>
      <c r="F113" s="306"/>
      <c r="G113" s="306"/>
      <c r="H113" s="306"/>
      <c r="I113" s="306"/>
    </row>
    <row r="114" spans="1:11">
      <c r="A114" t="s">
        <v>407</v>
      </c>
      <c r="B114" s="307">
        <v>2775</v>
      </c>
      <c r="C114" s="306">
        <v>2054</v>
      </c>
      <c r="D114" s="306">
        <v>2102</v>
      </c>
      <c r="E114" s="306">
        <v>2029</v>
      </c>
      <c r="F114" s="306">
        <v>1904</v>
      </c>
      <c r="G114" s="306">
        <v>2566</v>
      </c>
      <c r="H114" s="306">
        <v>2783</v>
      </c>
      <c r="I114" s="306">
        <v>2801</v>
      </c>
    </row>
    <row r="115" spans="1:11">
      <c r="A115" t="s">
        <v>269</v>
      </c>
      <c r="B115" s="318">
        <v>-368</v>
      </c>
      <c r="C115" s="315">
        <v>721</v>
      </c>
      <c r="D115" s="313">
        <v>-48</v>
      </c>
      <c r="E115" s="313">
        <v>73</v>
      </c>
      <c r="F115" s="313">
        <v>125</v>
      </c>
      <c r="G115" s="313">
        <v>-662</v>
      </c>
      <c r="H115" s="313">
        <v>-217</v>
      </c>
      <c r="I115" s="313">
        <v>-18</v>
      </c>
    </row>
    <row r="116" spans="1:11">
      <c r="A116" s="7" t="s">
        <v>408</v>
      </c>
      <c r="B116" s="308">
        <f t="shared" ref="B116:H116" si="18">SUM(B114:B115)</f>
        <v>2407</v>
      </c>
      <c r="C116" s="309">
        <f t="shared" si="18"/>
        <v>2775</v>
      </c>
      <c r="D116" s="309">
        <f t="shared" si="18"/>
        <v>2054</v>
      </c>
      <c r="E116" s="309">
        <f t="shared" si="18"/>
        <v>2102</v>
      </c>
      <c r="F116" s="309">
        <f t="shared" si="18"/>
        <v>2029</v>
      </c>
      <c r="G116" s="309">
        <f t="shared" si="18"/>
        <v>1904</v>
      </c>
      <c r="H116" s="309">
        <f t="shared" si="18"/>
        <v>2566</v>
      </c>
      <c r="I116" s="309">
        <f>SUM(I114:I115)</f>
        <v>2783</v>
      </c>
    </row>
    <row r="117" spans="1:11">
      <c r="F117" s="41"/>
      <c r="G117" s="41"/>
    </row>
    <row r="118" spans="1:11">
      <c r="A118" s="61" t="s">
        <v>132</v>
      </c>
    </row>
    <row r="119" spans="1:11">
      <c r="A119" s="42" t="s">
        <v>279</v>
      </c>
      <c r="B119" s="70" t="str">
        <f>+B104</f>
        <v>Q1-23</v>
      </c>
      <c r="C119" s="15" t="str" vm="100">
        <f>+C104</f>
        <v>Q4-22</v>
      </c>
      <c r="D119" s="15" t="str" vm="101">
        <f t="shared" ref="D119:I119" si="19">+D104</f>
        <v>Q3-22</v>
      </c>
      <c r="E119" s="15" t="str" vm="6">
        <f t="shared" si="19"/>
        <v>Q2-22</v>
      </c>
      <c r="F119" s="15" t="str" vm="7">
        <f t="shared" si="19"/>
        <v>Q1-22</v>
      </c>
      <c r="G119" s="15" t="str" vm="9">
        <f t="shared" si="19"/>
        <v>Q4-21</v>
      </c>
      <c r="H119" s="15" t="str" vm="1">
        <f t="shared" si="19"/>
        <v>Q3-21</v>
      </c>
      <c r="I119" s="15" t="str" vm="2">
        <f t="shared" si="19"/>
        <v>Q2-21</v>
      </c>
    </row>
    <row r="120" spans="1:11">
      <c r="A120" t="s">
        <v>419</v>
      </c>
      <c r="B120" s="314">
        <v>3112</v>
      </c>
      <c r="C120" s="313">
        <v>3118</v>
      </c>
      <c r="D120" s="313">
        <v>3194</v>
      </c>
      <c r="E120" s="313">
        <v>2886</v>
      </c>
      <c r="F120" s="313">
        <v>2899</v>
      </c>
      <c r="G120" s="313">
        <v>3696</v>
      </c>
      <c r="H120" s="313">
        <v>3731</v>
      </c>
      <c r="I120" s="313">
        <v>3848</v>
      </c>
    </row>
    <row r="121" spans="1:11">
      <c r="A121" s="278" t="s">
        <v>128</v>
      </c>
      <c r="B121" s="314">
        <v>22</v>
      </c>
      <c r="C121" s="315">
        <v>32</v>
      </c>
      <c r="D121" s="313">
        <v>-36</v>
      </c>
      <c r="E121" s="313">
        <v>69</v>
      </c>
      <c r="F121" s="313">
        <v>19</v>
      </c>
      <c r="G121" s="313">
        <v>26</v>
      </c>
      <c r="H121" s="313">
        <v>9</v>
      </c>
      <c r="I121" s="313">
        <v>13</v>
      </c>
      <c r="J121" s="41"/>
      <c r="K121" s="41"/>
    </row>
    <row r="122" spans="1:11">
      <c r="A122" s="278" t="s">
        <v>129</v>
      </c>
      <c r="B122" s="314">
        <v>98</v>
      </c>
      <c r="C122" s="315">
        <v>16</v>
      </c>
      <c r="D122" s="313">
        <v>-28</v>
      </c>
      <c r="E122" s="313">
        <v>25</v>
      </c>
      <c r="F122" s="313">
        <v>18</v>
      </c>
      <c r="G122" s="313">
        <v>-23</v>
      </c>
      <c r="H122" s="313">
        <v>14</v>
      </c>
      <c r="I122" s="313">
        <v>39</v>
      </c>
      <c r="J122" s="41"/>
      <c r="K122" s="41"/>
    </row>
    <row r="123" spans="1:11">
      <c r="A123" s="278" t="s">
        <v>130</v>
      </c>
      <c r="B123" s="314">
        <v>-29</v>
      </c>
      <c r="C123" s="315">
        <v>-4</v>
      </c>
      <c r="D123" s="338">
        <v>-2</v>
      </c>
      <c r="E123" s="313">
        <v>-5</v>
      </c>
      <c r="F123" s="313">
        <v>-33</v>
      </c>
      <c r="G123" s="313">
        <v>6</v>
      </c>
      <c r="H123" s="313">
        <v>-8</v>
      </c>
      <c r="I123" s="313">
        <v>-21</v>
      </c>
      <c r="J123" s="41"/>
      <c r="K123" s="41"/>
    </row>
    <row r="124" spans="1:11">
      <c r="A124" t="s">
        <v>268</v>
      </c>
      <c r="B124" s="314">
        <v>436</v>
      </c>
      <c r="C124" s="315">
        <v>72</v>
      </c>
      <c r="D124" s="313">
        <v>29</v>
      </c>
      <c r="E124" s="313">
        <v>-376</v>
      </c>
      <c r="F124" s="313">
        <v>281</v>
      </c>
      <c r="G124" s="313">
        <v>423</v>
      </c>
      <c r="H124" s="313">
        <v>134</v>
      </c>
      <c r="I124" s="313">
        <v>71</v>
      </c>
      <c r="J124" s="41"/>
      <c r="K124" s="41"/>
    </row>
    <row r="125" spans="1:11">
      <c r="A125" t="s">
        <v>125</v>
      </c>
      <c r="B125" s="314">
        <v>634</v>
      </c>
      <c r="C125" s="315">
        <v>564</v>
      </c>
      <c r="D125" s="313">
        <v>65</v>
      </c>
      <c r="E125" s="313">
        <v>81</v>
      </c>
      <c r="F125" s="313">
        <v>290</v>
      </c>
      <c r="G125" s="313">
        <v>98</v>
      </c>
      <c r="H125" s="313">
        <v>36</v>
      </c>
      <c r="I125" s="313">
        <v>-4</v>
      </c>
      <c r="J125" s="41"/>
      <c r="K125" s="41"/>
    </row>
    <row r="126" spans="1:11">
      <c r="A126" t="s">
        <v>126</v>
      </c>
      <c r="B126" s="314">
        <v>-1422</v>
      </c>
      <c r="C126" s="315">
        <v>-686</v>
      </c>
      <c r="D126" s="313">
        <v>-104</v>
      </c>
      <c r="E126" s="313">
        <v>514</v>
      </c>
      <c r="F126" s="313">
        <v>-588</v>
      </c>
      <c r="G126" s="313">
        <v>-1327</v>
      </c>
      <c r="H126" s="313">
        <v>-220</v>
      </c>
      <c r="I126" s="313">
        <v>-215</v>
      </c>
      <c r="J126" s="41"/>
      <c r="K126" s="41"/>
    </row>
    <row r="127" spans="1:11">
      <c r="A127" s="7" t="s">
        <v>420</v>
      </c>
      <c r="B127" s="316">
        <f t="shared" ref="B127:G127" si="20">SUM(B120:B126)</f>
        <v>2851</v>
      </c>
      <c r="C127" s="317">
        <f t="shared" si="20"/>
        <v>3112</v>
      </c>
      <c r="D127" s="317">
        <f t="shared" si="20"/>
        <v>3118</v>
      </c>
      <c r="E127" s="317">
        <f t="shared" si="20"/>
        <v>3194</v>
      </c>
      <c r="F127" s="317">
        <f t="shared" si="20"/>
        <v>2886</v>
      </c>
      <c r="G127" s="317">
        <f t="shared" si="20"/>
        <v>2899</v>
      </c>
      <c r="H127" s="317">
        <f>SUM(H120:H126)</f>
        <v>3696</v>
      </c>
      <c r="I127" s="317">
        <f>SUM(I120:I126)</f>
        <v>3731</v>
      </c>
      <c r="J127" s="41"/>
    </row>
    <row r="128" spans="1:11">
      <c r="B128" s="318"/>
      <c r="C128" s="321"/>
      <c r="D128" s="321"/>
      <c r="E128" s="321"/>
      <c r="F128" s="321"/>
      <c r="G128" s="321"/>
      <c r="H128" s="321"/>
      <c r="I128" s="321"/>
      <c r="J128" s="41"/>
    </row>
    <row r="129" spans="1:10">
      <c r="A129" t="s">
        <v>407</v>
      </c>
      <c r="B129" s="307">
        <v>1086</v>
      </c>
      <c r="C129" s="306">
        <v>1131</v>
      </c>
      <c r="D129" s="306">
        <v>919</v>
      </c>
      <c r="E129" s="306">
        <v>1110</v>
      </c>
      <c r="F129" s="306">
        <v>1200</v>
      </c>
      <c r="G129" s="306">
        <v>1209</v>
      </c>
      <c r="H129" s="306">
        <v>1212</v>
      </c>
      <c r="I129" s="306">
        <v>1261</v>
      </c>
      <c r="J129" s="41"/>
    </row>
    <row r="130" spans="1:10">
      <c r="A130" t="s">
        <v>269</v>
      </c>
      <c r="B130" s="318">
        <v>-26</v>
      </c>
      <c r="C130" s="315">
        <v>-45</v>
      </c>
      <c r="D130" s="313">
        <v>212</v>
      </c>
      <c r="E130" s="313">
        <v>-191</v>
      </c>
      <c r="F130" s="313">
        <v>-90</v>
      </c>
      <c r="G130" s="313">
        <v>-9</v>
      </c>
      <c r="H130" s="313">
        <v>-3</v>
      </c>
      <c r="I130" s="313">
        <v>-49</v>
      </c>
      <c r="J130" s="41"/>
    </row>
    <row r="131" spans="1:10">
      <c r="A131" s="7" t="s">
        <v>408</v>
      </c>
      <c r="B131" s="308">
        <f t="shared" ref="B131" si="21">SUM(B129:B130)</f>
        <v>1060</v>
      </c>
      <c r="C131" s="309">
        <f t="shared" ref="C131:I131" si="22">SUM(C129:C130)</f>
        <v>1086</v>
      </c>
      <c r="D131" s="309">
        <f t="shared" si="22"/>
        <v>1131</v>
      </c>
      <c r="E131" s="309">
        <f t="shared" si="22"/>
        <v>919</v>
      </c>
      <c r="F131" s="309">
        <f t="shared" si="22"/>
        <v>1110</v>
      </c>
      <c r="G131" s="309">
        <f t="shared" si="22"/>
        <v>1200</v>
      </c>
      <c r="H131" s="309">
        <f t="shared" si="22"/>
        <v>1209</v>
      </c>
      <c r="I131" s="309">
        <f t="shared" si="22"/>
        <v>1212</v>
      </c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</row>
    <row r="134" spans="1:10">
      <c r="A134" s="339" t="s">
        <v>270</v>
      </c>
    </row>
    <row r="135" spans="1:10">
      <c r="A135" s="339"/>
    </row>
    <row r="136" spans="1:10">
      <c r="A136" s="42" t="s">
        <v>279</v>
      </c>
      <c r="B136" s="78" t="str">
        <f>+B119</f>
        <v>Q1-23</v>
      </c>
      <c r="C136" s="10" t="str" vm="100">
        <f>+C119</f>
        <v>Q4-22</v>
      </c>
      <c r="D136" s="10" t="str" vm="101">
        <f t="shared" ref="D136:I136" si="23">+D119</f>
        <v>Q3-22</v>
      </c>
      <c r="E136" s="10" t="str" vm="6">
        <f t="shared" si="23"/>
        <v>Q2-22</v>
      </c>
      <c r="F136" s="15" t="str" vm="7">
        <f t="shared" si="23"/>
        <v>Q1-22</v>
      </c>
      <c r="G136" s="15" t="str" vm="9">
        <f t="shared" si="23"/>
        <v>Q4-21</v>
      </c>
      <c r="H136" s="15" t="str" vm="1">
        <f t="shared" si="23"/>
        <v>Q3-21</v>
      </c>
      <c r="I136" s="10" t="str" vm="2">
        <f t="shared" si="23"/>
        <v>Q2-21</v>
      </c>
    </row>
    <row r="137" spans="1:10">
      <c r="A137" s="9" t="s">
        <v>422</v>
      </c>
      <c r="B137" s="310">
        <v>1823</v>
      </c>
      <c r="C137" s="311">
        <v>1796</v>
      </c>
      <c r="D137" s="312">
        <v>1813</v>
      </c>
      <c r="E137" s="312">
        <v>1882</v>
      </c>
      <c r="F137" s="313">
        <v>1874</v>
      </c>
      <c r="G137" s="313">
        <v>2522</v>
      </c>
      <c r="H137" s="313">
        <v>2561</v>
      </c>
      <c r="I137" s="312">
        <v>2565</v>
      </c>
    </row>
    <row r="138" spans="1:10">
      <c r="A138" t="s">
        <v>271</v>
      </c>
      <c r="B138" s="314">
        <v>-91</v>
      </c>
      <c r="C138" s="315">
        <v>-28</v>
      </c>
      <c r="D138" s="313">
        <v>-39</v>
      </c>
      <c r="E138" s="313">
        <v>-66</v>
      </c>
      <c r="F138" s="313">
        <v>26</v>
      </c>
      <c r="G138" s="313">
        <v>-586</v>
      </c>
      <c r="H138" s="313">
        <v>-55</v>
      </c>
      <c r="I138" s="313">
        <v>99</v>
      </c>
    </row>
    <row r="139" spans="1:10">
      <c r="A139" t="s">
        <v>133</v>
      </c>
      <c r="B139" s="314">
        <v>79</v>
      </c>
      <c r="C139" s="315">
        <v>99</v>
      </c>
      <c r="D139" s="313">
        <v>66</v>
      </c>
      <c r="E139" s="313">
        <v>74</v>
      </c>
      <c r="F139" s="313">
        <v>40</v>
      </c>
      <c r="G139" s="313">
        <v>-17</v>
      </c>
      <c r="H139" s="313">
        <v>76</v>
      </c>
      <c r="I139" s="313">
        <v>50</v>
      </c>
    </row>
    <row r="140" spans="1:10">
      <c r="A140" t="s">
        <v>126</v>
      </c>
      <c r="B140" s="314">
        <v>-74</v>
      </c>
      <c r="C140" s="315">
        <v>-44</v>
      </c>
      <c r="D140" s="313">
        <v>-44</v>
      </c>
      <c r="E140" s="313">
        <v>-77</v>
      </c>
      <c r="F140" s="313">
        <v>-58</v>
      </c>
      <c r="G140" s="313">
        <v>-45</v>
      </c>
      <c r="H140" s="313">
        <v>-60</v>
      </c>
      <c r="I140" s="313">
        <v>-153</v>
      </c>
    </row>
    <row r="141" spans="1:10">
      <c r="A141" s="7" t="s">
        <v>421</v>
      </c>
      <c r="B141" s="316">
        <f t="shared" ref="B141:I141" si="24">SUM(B137:B140)</f>
        <v>1737</v>
      </c>
      <c r="C141" s="317">
        <f t="shared" si="24"/>
        <v>1823</v>
      </c>
      <c r="D141" s="317">
        <f t="shared" si="24"/>
        <v>1796</v>
      </c>
      <c r="E141" s="317">
        <f t="shared" si="24"/>
        <v>1813</v>
      </c>
      <c r="F141" s="317">
        <f t="shared" si="24"/>
        <v>1882</v>
      </c>
      <c r="G141" s="317">
        <f t="shared" si="24"/>
        <v>1874</v>
      </c>
      <c r="H141" s="317">
        <f t="shared" si="24"/>
        <v>2522</v>
      </c>
      <c r="I141" s="317">
        <f t="shared" si="24"/>
        <v>2561</v>
      </c>
    </row>
    <row r="144" spans="1:10">
      <c r="A144" s="61" t="s">
        <v>272</v>
      </c>
    </row>
    <row r="145" spans="1:9">
      <c r="A145" s="42" t="s">
        <v>279</v>
      </c>
      <c r="B145" s="78" t="str">
        <f>+B136</f>
        <v>Q1-23</v>
      </c>
      <c r="C145" s="10" t="str" vm="100">
        <f>+C136</f>
        <v>Q4-22</v>
      </c>
      <c r="D145" s="10" t="str" vm="101">
        <f t="shared" ref="D145:I145" si="25">+D136</f>
        <v>Q3-22</v>
      </c>
      <c r="E145" s="10" t="str" vm="6">
        <f t="shared" si="25"/>
        <v>Q2-22</v>
      </c>
      <c r="F145" s="15" t="str" vm="7">
        <f t="shared" si="25"/>
        <v>Q1-22</v>
      </c>
      <c r="G145" s="15" t="str" vm="9">
        <f t="shared" si="25"/>
        <v>Q4-21</v>
      </c>
      <c r="H145" s="15" t="str" vm="1">
        <f t="shared" si="25"/>
        <v>Q3-21</v>
      </c>
      <c r="I145" s="10" t="str" vm="2">
        <f t="shared" si="25"/>
        <v>Q2-21</v>
      </c>
    </row>
    <row r="146" spans="1:9">
      <c r="A146" s="9" t="s">
        <v>422</v>
      </c>
      <c r="B146" s="310">
        <v>334</v>
      </c>
      <c r="C146" s="311">
        <v>246</v>
      </c>
      <c r="D146" s="312">
        <v>250</v>
      </c>
      <c r="E146" s="312">
        <v>233</v>
      </c>
      <c r="F146" s="321">
        <v>225</v>
      </c>
      <c r="G146" s="321">
        <v>340</v>
      </c>
      <c r="H146" s="321">
        <v>333</v>
      </c>
      <c r="I146" s="312">
        <v>343</v>
      </c>
    </row>
    <row r="147" spans="1:9">
      <c r="A147" t="s">
        <v>134</v>
      </c>
      <c r="B147" s="318">
        <v>40</v>
      </c>
      <c r="C147" s="319">
        <v>-3</v>
      </c>
      <c r="D147" s="319">
        <v>28</v>
      </c>
      <c r="E147" s="319">
        <v>34</v>
      </c>
      <c r="F147" s="315">
        <v>31</v>
      </c>
      <c r="G147" s="315">
        <v>20</v>
      </c>
      <c r="H147" s="313">
        <v>33</v>
      </c>
      <c r="I147" s="313">
        <v>15</v>
      </c>
    </row>
    <row r="148" spans="1:9">
      <c r="A148" t="s">
        <v>271</v>
      </c>
      <c r="B148" s="314">
        <v>-67</v>
      </c>
      <c r="C148" s="315">
        <v>35</v>
      </c>
      <c r="D148" s="313">
        <v>-39</v>
      </c>
      <c r="E148" s="313">
        <v>-42</v>
      </c>
      <c r="F148" s="313">
        <v>-34</v>
      </c>
      <c r="G148" s="315">
        <v>-107</v>
      </c>
      <c r="H148" s="313">
        <v>-37</v>
      </c>
      <c r="I148" s="313">
        <v>-32</v>
      </c>
    </row>
    <row r="149" spans="1:9">
      <c r="A149" t="s">
        <v>133</v>
      </c>
      <c r="B149" s="314">
        <v>62</v>
      </c>
      <c r="C149" s="315">
        <v>75</v>
      </c>
      <c r="D149" s="313">
        <v>22</v>
      </c>
      <c r="E149" s="313">
        <v>37</v>
      </c>
      <c r="F149" s="313">
        <v>33</v>
      </c>
      <c r="G149" s="315">
        <v>-7</v>
      </c>
      <c r="H149" s="313">
        <v>36</v>
      </c>
      <c r="I149" s="313">
        <v>31</v>
      </c>
    </row>
    <row r="150" spans="1:9">
      <c r="A150" t="s">
        <v>126</v>
      </c>
      <c r="B150" s="314">
        <v>-34</v>
      </c>
      <c r="C150" s="315">
        <v>-19</v>
      </c>
      <c r="D150" s="313">
        <v>-15</v>
      </c>
      <c r="E150" s="313">
        <v>-12</v>
      </c>
      <c r="F150" s="313">
        <v>-22</v>
      </c>
      <c r="G150" s="315">
        <v>-21</v>
      </c>
      <c r="H150" s="313">
        <v>-25</v>
      </c>
      <c r="I150" s="313">
        <v>-24</v>
      </c>
    </row>
    <row r="151" spans="1:9">
      <c r="A151" s="7" t="s">
        <v>421</v>
      </c>
      <c r="B151" s="316">
        <f t="shared" ref="B151:H151" si="26">SUM(B146:B150)</f>
        <v>335</v>
      </c>
      <c r="C151" s="317">
        <f t="shared" si="26"/>
        <v>334</v>
      </c>
      <c r="D151" s="317">
        <f t="shared" si="26"/>
        <v>246</v>
      </c>
      <c r="E151" s="317">
        <f t="shared" si="26"/>
        <v>250</v>
      </c>
      <c r="F151" s="320">
        <f t="shared" si="26"/>
        <v>233</v>
      </c>
      <c r="G151" s="317">
        <f t="shared" si="26"/>
        <v>225</v>
      </c>
      <c r="H151" s="317">
        <f t="shared" si="26"/>
        <v>340</v>
      </c>
      <c r="I151" s="320">
        <f>SUM(I146:I150)</f>
        <v>333</v>
      </c>
    </row>
    <row r="154" spans="1:9">
      <c r="A154" s="61" t="s">
        <v>273</v>
      </c>
    </row>
    <row r="155" spans="1:9">
      <c r="A155" s="42" t="s">
        <v>279</v>
      </c>
      <c r="B155" s="78" t="str">
        <f>+B145</f>
        <v>Q1-23</v>
      </c>
      <c r="C155" s="10" t="str" vm="100">
        <f>+C145</f>
        <v>Q4-22</v>
      </c>
      <c r="D155" s="10" t="str" vm="101">
        <f t="shared" ref="D155:I155" si="27">+D145</f>
        <v>Q3-22</v>
      </c>
      <c r="E155" s="10" t="str" vm="6">
        <f t="shared" si="27"/>
        <v>Q2-22</v>
      </c>
      <c r="F155" s="15" t="str" vm="7">
        <f t="shared" si="27"/>
        <v>Q1-22</v>
      </c>
      <c r="G155" s="15" t="str" vm="9">
        <f t="shared" si="27"/>
        <v>Q4-21</v>
      </c>
      <c r="H155" s="15" t="str" vm="1">
        <f t="shared" si="27"/>
        <v>Q3-21</v>
      </c>
      <c r="I155" s="15" t="str" vm="2">
        <f t="shared" si="27"/>
        <v>Q2-21</v>
      </c>
    </row>
    <row r="156" spans="1:9">
      <c r="A156" s="9" t="s">
        <v>422</v>
      </c>
      <c r="B156" s="310">
        <v>377</v>
      </c>
      <c r="C156" s="311">
        <v>440</v>
      </c>
      <c r="D156" s="312">
        <v>395</v>
      </c>
      <c r="E156" s="312">
        <v>405</v>
      </c>
      <c r="F156" s="313">
        <v>398</v>
      </c>
      <c r="G156" s="313">
        <v>405</v>
      </c>
      <c r="H156" s="313">
        <v>427</v>
      </c>
      <c r="I156" s="313">
        <v>404</v>
      </c>
    </row>
    <row r="157" spans="1:9">
      <c r="A157" t="s">
        <v>134</v>
      </c>
      <c r="B157" s="318">
        <v>-39</v>
      </c>
      <c r="C157" s="319">
        <v>2</v>
      </c>
      <c r="D157" s="321">
        <v>-26</v>
      </c>
      <c r="E157" s="313">
        <v>-35</v>
      </c>
      <c r="F157" s="313">
        <v>-26</v>
      </c>
      <c r="G157" s="313">
        <v>-21</v>
      </c>
      <c r="H157" s="313">
        <v>-33</v>
      </c>
      <c r="I157" s="313">
        <v>-10</v>
      </c>
    </row>
    <row r="158" spans="1:9">
      <c r="A158" t="s">
        <v>271</v>
      </c>
      <c r="B158" s="314">
        <v>67</v>
      </c>
      <c r="C158" s="315">
        <v>-70</v>
      </c>
      <c r="D158" s="313">
        <v>59</v>
      </c>
      <c r="E158" s="313">
        <v>54</v>
      </c>
      <c r="F158" s="313">
        <v>52</v>
      </c>
      <c r="G158" s="313">
        <v>45</v>
      </c>
      <c r="H158" s="313">
        <v>7</v>
      </c>
      <c r="I158" s="313">
        <v>40</v>
      </c>
    </row>
    <row r="159" spans="1:9">
      <c r="A159" t="s">
        <v>133</v>
      </c>
      <c r="B159" s="314">
        <v>13</v>
      </c>
      <c r="C159" s="315">
        <v>24</v>
      </c>
      <c r="D159" s="313">
        <v>41</v>
      </c>
      <c r="E159" s="313">
        <v>28</v>
      </c>
      <c r="F159" s="313">
        <v>5</v>
      </c>
      <c r="G159" s="313">
        <v>-14</v>
      </c>
      <c r="H159" s="313">
        <v>34</v>
      </c>
      <c r="I159" s="313">
        <v>21</v>
      </c>
    </row>
    <row r="160" spans="1:9">
      <c r="A160" t="s">
        <v>126</v>
      </c>
      <c r="B160" s="314">
        <v>-33</v>
      </c>
      <c r="C160" s="315">
        <v>-19</v>
      </c>
      <c r="D160" s="313">
        <v>-29</v>
      </c>
      <c r="E160" s="313">
        <v>-57</v>
      </c>
      <c r="F160" s="313">
        <v>-24</v>
      </c>
      <c r="G160" s="313">
        <v>-17</v>
      </c>
      <c r="H160" s="313">
        <v>-30</v>
      </c>
      <c r="I160" s="313">
        <v>-28</v>
      </c>
    </row>
    <row r="161" spans="1:9">
      <c r="A161" s="7" t="s">
        <v>421</v>
      </c>
      <c r="B161" s="316">
        <f t="shared" ref="B161:I161" si="28">SUM(B156:B160)</f>
        <v>385</v>
      </c>
      <c r="C161" s="317">
        <f t="shared" si="28"/>
        <v>377</v>
      </c>
      <c r="D161" s="317">
        <f t="shared" si="28"/>
        <v>440</v>
      </c>
      <c r="E161" s="317">
        <f t="shared" si="28"/>
        <v>395</v>
      </c>
      <c r="F161" s="317">
        <f t="shared" si="28"/>
        <v>405</v>
      </c>
      <c r="G161" s="317">
        <f t="shared" si="28"/>
        <v>398</v>
      </c>
      <c r="H161" s="317">
        <f t="shared" si="28"/>
        <v>405</v>
      </c>
      <c r="I161" s="317">
        <f t="shared" si="28"/>
        <v>427</v>
      </c>
    </row>
    <row r="164" spans="1:9">
      <c r="A164" s="61" t="s">
        <v>274</v>
      </c>
    </row>
    <row r="165" spans="1:9">
      <c r="A165" s="42" t="s">
        <v>279</v>
      </c>
      <c r="B165" s="78" t="str">
        <f>+B155</f>
        <v>Q1-23</v>
      </c>
      <c r="C165" s="10" t="str" vm="100">
        <f>+C155</f>
        <v>Q4-22</v>
      </c>
      <c r="D165" s="10" t="str" vm="101">
        <f t="shared" ref="D165:I165" si="29">+D155</f>
        <v>Q3-22</v>
      </c>
      <c r="E165" s="10" t="str" vm="6">
        <f t="shared" si="29"/>
        <v>Q2-22</v>
      </c>
      <c r="F165" s="15" t="str" vm="7">
        <f t="shared" si="29"/>
        <v>Q1-22</v>
      </c>
      <c r="G165" s="15" t="str" vm="9">
        <f t="shared" si="29"/>
        <v>Q4-21</v>
      </c>
      <c r="H165" s="15" t="str" vm="1">
        <f t="shared" si="29"/>
        <v>Q3-21</v>
      </c>
      <c r="I165" s="15" t="str" vm="2">
        <f t="shared" si="29"/>
        <v>Q2-21</v>
      </c>
    </row>
    <row r="166" spans="1:9">
      <c r="A166" s="9" t="s">
        <v>422</v>
      </c>
      <c r="B166" s="310">
        <v>1112</v>
      </c>
      <c r="C166" s="311">
        <v>1108</v>
      </c>
      <c r="D166" s="312">
        <v>1168</v>
      </c>
      <c r="E166" s="312">
        <v>1244</v>
      </c>
      <c r="F166" s="313">
        <v>1251</v>
      </c>
      <c r="G166" s="313">
        <v>1777</v>
      </c>
      <c r="H166" s="313">
        <v>1801</v>
      </c>
      <c r="I166" s="313">
        <v>1818</v>
      </c>
    </row>
    <row r="167" spans="1:9">
      <c r="A167" t="s">
        <v>134</v>
      </c>
      <c r="B167" s="318">
        <v>-1.5</v>
      </c>
      <c r="C167" s="319">
        <v>3</v>
      </c>
      <c r="D167" s="321">
        <v>-3</v>
      </c>
      <c r="E167" s="321">
        <v>1</v>
      </c>
      <c r="F167" s="313">
        <v>-5</v>
      </c>
      <c r="G167" s="313">
        <v>0</v>
      </c>
      <c r="H167" s="313">
        <v>1</v>
      </c>
      <c r="I167" s="313">
        <v>-5</v>
      </c>
    </row>
    <row r="168" spans="1:9">
      <c r="A168" t="s">
        <v>271</v>
      </c>
      <c r="B168" s="314">
        <v>-92</v>
      </c>
      <c r="C168" s="315">
        <v>8</v>
      </c>
      <c r="D168" s="313">
        <v>-59</v>
      </c>
      <c r="E168" s="313">
        <v>-78</v>
      </c>
      <c r="F168" s="313">
        <v>8</v>
      </c>
      <c r="G168" s="313">
        <v>-524</v>
      </c>
      <c r="H168" s="313">
        <v>-25</v>
      </c>
      <c r="I168" s="313">
        <v>91</v>
      </c>
    </row>
    <row r="169" spans="1:9">
      <c r="A169" t="s">
        <v>133</v>
      </c>
      <c r="B169" s="314">
        <v>4.21</v>
      </c>
      <c r="C169" s="315">
        <v>1</v>
      </c>
      <c r="D169" s="313">
        <v>3</v>
      </c>
      <c r="E169" s="313">
        <v>9</v>
      </c>
      <c r="F169" s="313">
        <v>2</v>
      </c>
      <c r="G169" s="313">
        <v>5</v>
      </c>
      <c r="H169" s="313">
        <v>5</v>
      </c>
      <c r="I169" s="313">
        <v>-2</v>
      </c>
    </row>
    <row r="170" spans="1:9">
      <c r="A170" t="s">
        <v>126</v>
      </c>
      <c r="B170" s="314">
        <v>-6</v>
      </c>
      <c r="C170" s="315">
        <v>-8</v>
      </c>
      <c r="D170" s="313">
        <v>-1</v>
      </c>
      <c r="E170" s="313">
        <v>-8</v>
      </c>
      <c r="F170" s="313">
        <v>-12</v>
      </c>
      <c r="G170" s="313">
        <v>-7</v>
      </c>
      <c r="H170" s="313">
        <v>-5</v>
      </c>
      <c r="I170" s="313">
        <v>-101</v>
      </c>
    </row>
    <row r="171" spans="1:9">
      <c r="A171" s="7" t="s">
        <v>421</v>
      </c>
      <c r="B171" s="316">
        <f t="shared" ref="B171:I171" si="30">SUM(B166:B170)</f>
        <v>1016.71</v>
      </c>
      <c r="C171" s="317">
        <f t="shared" si="30"/>
        <v>1112</v>
      </c>
      <c r="D171" s="317">
        <f t="shared" si="30"/>
        <v>1108</v>
      </c>
      <c r="E171" s="317">
        <f t="shared" si="30"/>
        <v>1168</v>
      </c>
      <c r="F171" s="317">
        <f t="shared" si="30"/>
        <v>1244</v>
      </c>
      <c r="G171" s="317">
        <f t="shared" si="30"/>
        <v>1251</v>
      </c>
      <c r="H171" s="317">
        <f t="shared" si="30"/>
        <v>1777</v>
      </c>
      <c r="I171" s="317">
        <f t="shared" si="30"/>
        <v>1801</v>
      </c>
    </row>
  </sheetData>
  <mergeCells count="5">
    <mergeCell ref="B57:E57"/>
    <mergeCell ref="C4:F4"/>
    <mergeCell ref="B22:E22"/>
    <mergeCell ref="B40:E40"/>
    <mergeCell ref="B4:B5"/>
  </mergeCells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  <rowBreaks count="1" manualBreakCount="1">
    <brk id="73" max="16383" man="1"/>
  </rowBreaks>
  <ignoredErrors>
    <ignoredError sqref="F6:F17" formulaRange="1"/>
    <ignoredError sqref="F18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5A7F-401B-4A11-9061-E76CB36178B2}">
  <sheetPr codeName="Ark11"/>
  <dimension ref="A1:R48"/>
  <sheetViews>
    <sheetView showGridLines="0" workbookViewId="0">
      <selection activeCell="K26" sqref="K26"/>
    </sheetView>
  </sheetViews>
  <sheetFormatPr baseColWidth="10" defaultColWidth="10" defaultRowHeight="15"/>
  <cols>
    <col min="1" max="1" width="23.28515625" customWidth="1"/>
    <col min="2" max="6" width="6.5703125" customWidth="1"/>
    <col min="7" max="7" width="8" customWidth="1"/>
    <col min="8" max="8" width="9" customWidth="1"/>
    <col min="9" max="9" width="8" customWidth="1"/>
    <col min="10" max="10" width="9.140625" customWidth="1"/>
    <col min="11" max="11" width="7.85546875" customWidth="1"/>
    <col min="12" max="12" width="9.140625" customWidth="1"/>
  </cols>
  <sheetData>
    <row r="1" spans="1:14" s="133" customFormat="1" ht="22.5" customHeight="1">
      <c r="A1" s="114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4" s="110" customFormat="1" ht="18.75" customHeight="1">
      <c r="A2" s="60" t="s">
        <v>322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4" s="109" customFormat="1" ht="12" customHeight="1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</row>
    <row r="4" spans="1:14" s="150" customFormat="1" ht="50.25" customHeight="1">
      <c r="A4" s="425" t="s">
        <v>457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</row>
    <row r="5" spans="1:14" s="149" customFormat="1" ht="15" customHeight="1">
      <c r="A5" s="180"/>
      <c r="B5" s="181"/>
      <c r="C5" s="181"/>
      <c r="D5" s="181"/>
      <c r="E5" s="181"/>
      <c r="F5" s="181"/>
      <c r="G5" s="426" t="s">
        <v>523</v>
      </c>
      <c r="H5" s="426"/>
      <c r="I5" s="426">
        <v>2022</v>
      </c>
      <c r="J5" s="426"/>
      <c r="K5" s="423">
        <v>2021</v>
      </c>
      <c r="L5" s="423"/>
      <c r="M5" s="423">
        <v>2020</v>
      </c>
      <c r="N5" s="423"/>
    </row>
    <row r="6" spans="1:14" s="106" customFormat="1" ht="15" customHeight="1">
      <c r="A6" s="182"/>
      <c r="B6" s="182"/>
      <c r="C6" s="183"/>
      <c r="D6" s="183"/>
      <c r="E6" s="183"/>
      <c r="F6" s="183"/>
      <c r="G6" s="204" t="s">
        <v>308</v>
      </c>
      <c r="H6" s="204" t="s">
        <v>321</v>
      </c>
      <c r="I6" s="206" t="s">
        <v>308</v>
      </c>
      <c r="J6" s="206" t="s">
        <v>321</v>
      </c>
      <c r="K6" s="206" t="s">
        <v>308</v>
      </c>
      <c r="L6" s="206" t="s">
        <v>321</v>
      </c>
      <c r="M6" s="206" t="s">
        <v>308</v>
      </c>
      <c r="N6" s="206" t="s">
        <v>321</v>
      </c>
    </row>
    <row r="7" spans="1:14" s="106" customFormat="1" ht="15" customHeight="1">
      <c r="A7" s="182"/>
      <c r="B7" s="182"/>
      <c r="C7" s="183"/>
      <c r="D7" s="183"/>
      <c r="E7" s="183"/>
      <c r="F7" s="183"/>
      <c r="G7" s="205" t="s">
        <v>320</v>
      </c>
      <c r="H7" s="205" t="s">
        <v>353</v>
      </c>
      <c r="I7" s="207" t="s">
        <v>320</v>
      </c>
      <c r="J7" s="207" t="s">
        <v>353</v>
      </c>
      <c r="K7" s="207" t="s">
        <v>320</v>
      </c>
      <c r="L7" s="207" t="s">
        <v>353</v>
      </c>
      <c r="M7" s="207" t="s">
        <v>320</v>
      </c>
      <c r="N7" s="207" t="s">
        <v>353</v>
      </c>
    </row>
    <row r="8" spans="1:14" s="106" customFormat="1" ht="15" customHeight="1">
      <c r="A8" s="193" t="s">
        <v>248</v>
      </c>
      <c r="B8" s="193"/>
      <c r="C8" s="194"/>
      <c r="D8" s="194"/>
      <c r="E8" s="194"/>
      <c r="F8" s="194"/>
      <c r="G8" s="195">
        <v>83.155000000000001</v>
      </c>
      <c r="H8" s="195">
        <v>5.0025000000000004</v>
      </c>
      <c r="I8" s="196">
        <v>83.998999999999995</v>
      </c>
      <c r="J8" s="196">
        <v>4.8367000000000004</v>
      </c>
      <c r="K8" s="196">
        <v>78.168000000000006</v>
      </c>
      <c r="L8" s="196">
        <v>4.9863999999999997</v>
      </c>
      <c r="M8" s="196">
        <v>75.021000000000001</v>
      </c>
      <c r="N8" s="196">
        <v>4.8855000000000004</v>
      </c>
    </row>
    <row r="9" spans="1:14" s="106" customFormat="1" ht="15" customHeight="1">
      <c r="A9" s="186" t="s">
        <v>310</v>
      </c>
      <c r="B9" s="186"/>
      <c r="C9" s="183"/>
      <c r="D9" s="183"/>
      <c r="E9" s="183"/>
      <c r="F9" s="183"/>
      <c r="G9" s="184">
        <v>64.599999999999994</v>
      </c>
      <c r="H9" s="184">
        <v>8.77E-2</v>
      </c>
      <c r="I9" s="185">
        <v>51.361870000000003</v>
      </c>
      <c r="J9" s="185">
        <v>2.34</v>
      </c>
      <c r="K9" s="185">
        <v>44.112000000000002</v>
      </c>
      <c r="L9" s="185">
        <v>3.3</v>
      </c>
      <c r="M9" s="185">
        <v>51.746000000000002</v>
      </c>
      <c r="N9" s="185">
        <v>2.4900000000000002</v>
      </c>
    </row>
    <row r="10" spans="1:14" s="106" customFormat="1" ht="15" customHeight="1">
      <c r="A10" s="176" t="s">
        <v>309</v>
      </c>
      <c r="B10" s="176"/>
      <c r="C10" s="183"/>
      <c r="D10" s="183"/>
      <c r="E10" s="183"/>
      <c r="F10" s="183"/>
      <c r="G10" s="184">
        <v>10.099</v>
      </c>
      <c r="H10" s="184">
        <v>4.0960000000000001</v>
      </c>
      <c r="I10" s="185">
        <v>9.3030000000000008</v>
      </c>
      <c r="J10" s="185">
        <v>4.3499999999999996</v>
      </c>
      <c r="K10" s="185">
        <v>7.4660000000000002</v>
      </c>
      <c r="L10" s="185">
        <v>4.9759700000000002</v>
      </c>
      <c r="M10" s="185">
        <v>0.39999299999999999</v>
      </c>
      <c r="N10" s="185">
        <v>5.8876999999999997</v>
      </c>
    </row>
    <row r="11" spans="1:14" s="106" customFormat="1" ht="15" customHeight="1">
      <c r="A11" s="197" t="s">
        <v>122</v>
      </c>
      <c r="B11" s="197"/>
      <c r="C11" s="198"/>
      <c r="D11" s="198"/>
      <c r="E11" s="198"/>
      <c r="F11" s="198"/>
      <c r="G11" s="199">
        <f>SUM(G8:G10)</f>
        <v>157.85399999999998</v>
      </c>
      <c r="H11" s="199">
        <f>((G8*H8)/G11)+((G9*H9)/G11)+((G10*H10)/G11)</f>
        <v>2.9331775659786898</v>
      </c>
      <c r="I11" s="200">
        <f>SUM(I8:I10)</f>
        <v>144.66387</v>
      </c>
      <c r="J11" s="200">
        <f>((I8*J8)/I11)+((I9*J9)/I11)+((I10*J10)/I11)</f>
        <v>3.9189660078912585</v>
      </c>
      <c r="K11" s="200">
        <f>SUM(K8:K10)</f>
        <v>129.74600000000001</v>
      </c>
      <c r="L11" s="200">
        <f>((K8*L8)/K11)+((K9*L9)/K11)+((K10*L10)/K11)</f>
        <v>4.4124451406594423</v>
      </c>
      <c r="M11" s="200">
        <f>SUM(M8:M10)</f>
        <v>127.16699299999999</v>
      </c>
      <c r="N11" s="200">
        <f>((M8*N8)/M11)+((M9*N9)/M11)+((M10*N10)/M11)</f>
        <v>3.9138904093305094</v>
      </c>
    </row>
    <row r="12" spans="1:14" s="148" customFormat="1" ht="15" customHeight="1">
      <c r="A12" s="187"/>
      <c r="B12" s="187"/>
      <c r="C12" s="190"/>
      <c r="D12" s="190"/>
      <c r="E12" s="190"/>
      <c r="F12" s="190"/>
      <c r="G12" s="188">
        <v>0</v>
      </c>
      <c r="H12" s="191"/>
      <c r="I12" s="189">
        <v>0</v>
      </c>
      <c r="J12" s="192"/>
      <c r="K12" s="189"/>
      <c r="L12" s="192"/>
      <c r="M12" s="189"/>
      <c r="N12" s="192"/>
    </row>
    <row r="13" spans="1:14" s="148" customFormat="1" ht="15" customHeight="1">
      <c r="A13" s="176" t="s">
        <v>319</v>
      </c>
      <c r="B13" s="176"/>
      <c r="C13" s="190"/>
      <c r="D13" s="190"/>
      <c r="E13" s="190"/>
      <c r="F13" s="190"/>
      <c r="G13" s="184">
        <v>5.069</v>
      </c>
      <c r="H13" s="184">
        <v>2.79</v>
      </c>
      <c r="I13" s="185">
        <v>3.879</v>
      </c>
      <c r="J13" s="185">
        <v>1.1738</v>
      </c>
      <c r="K13" s="185">
        <v>3.9866999999999999</v>
      </c>
      <c r="L13" s="185">
        <v>3.0527000000000002</v>
      </c>
      <c r="M13" s="185">
        <v>4.0110000000000001</v>
      </c>
      <c r="N13" s="185">
        <v>4.9307179227126881</v>
      </c>
    </row>
    <row r="14" spans="1:14" s="148" customFormat="1" ht="15" customHeight="1">
      <c r="A14" s="208" t="s">
        <v>318</v>
      </c>
      <c r="B14" s="208"/>
      <c r="C14" s="209"/>
      <c r="D14" s="209"/>
      <c r="E14" s="209"/>
      <c r="F14" s="209"/>
      <c r="G14" s="210">
        <f>+G11+G13</f>
        <v>162.92299999999997</v>
      </c>
      <c r="H14" s="210">
        <f t="shared" ref="H14:N14" si="0">+H11+H13</f>
        <v>5.7231775659786894</v>
      </c>
      <c r="I14" s="400">
        <f t="shared" si="0"/>
        <v>148.54286999999999</v>
      </c>
      <c r="J14" s="400">
        <f t="shared" si="0"/>
        <v>5.0927660078912584</v>
      </c>
      <c r="K14" s="400">
        <f t="shared" si="0"/>
        <v>133.73270000000002</v>
      </c>
      <c r="L14" s="400">
        <f t="shared" si="0"/>
        <v>7.4651451406594429</v>
      </c>
      <c r="M14" s="400">
        <f t="shared" si="0"/>
        <v>131.17799299999999</v>
      </c>
      <c r="N14" s="400">
        <f t="shared" si="0"/>
        <v>8.8446083320431974</v>
      </c>
    </row>
    <row r="15" spans="1:14" s="112" customFormat="1" ht="15" customHeight="1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7"/>
    </row>
    <row r="16" spans="1:14" s="112" customFormat="1" ht="15" customHeight="1">
      <c r="A16" s="178" t="s">
        <v>317</v>
      </c>
      <c r="B16" s="178"/>
      <c r="C16" s="178"/>
      <c r="D16" s="178"/>
      <c r="E16" s="179"/>
      <c r="F16" s="179"/>
      <c r="G16" s="179"/>
      <c r="H16" s="179"/>
      <c r="I16" s="179"/>
      <c r="J16" s="179"/>
      <c r="K16" s="176"/>
      <c r="L16" s="176"/>
    </row>
    <row r="17" spans="1:18" s="133" customFormat="1" ht="15" customHeight="1">
      <c r="A17" s="147"/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46"/>
    </row>
    <row r="18" spans="1:18" s="110" customFormat="1" ht="15" customHeight="1">
      <c r="A18" s="60" t="s">
        <v>528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45"/>
      <c r="N18" s="144"/>
      <c r="O18" s="144"/>
      <c r="P18" s="144"/>
      <c r="Q18" s="144"/>
      <c r="R18" s="144"/>
    </row>
    <row r="19" spans="1:18" s="107" customFormat="1" ht="1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43"/>
      <c r="N19" s="142"/>
      <c r="O19" s="142"/>
      <c r="P19" s="142"/>
      <c r="Q19" s="142"/>
      <c r="R19" s="142"/>
    </row>
    <row r="20" spans="1:18" s="134" customFormat="1" ht="15" customHeight="1">
      <c r="A20" s="253" t="s">
        <v>279</v>
      </c>
      <c r="B20" s="249" t="s">
        <v>316</v>
      </c>
      <c r="C20" s="249" t="s">
        <v>315</v>
      </c>
      <c r="D20" s="249" t="s">
        <v>314</v>
      </c>
      <c r="E20" s="249" t="s">
        <v>313</v>
      </c>
      <c r="F20" s="249" t="s">
        <v>312</v>
      </c>
      <c r="G20" s="249" t="s">
        <v>311</v>
      </c>
      <c r="H20" s="249" t="s">
        <v>511</v>
      </c>
      <c r="I20" s="249" t="s">
        <v>512</v>
      </c>
      <c r="J20" s="139"/>
      <c r="K20" s="137"/>
      <c r="L20" s="137"/>
      <c r="M20" s="137"/>
      <c r="N20" s="137"/>
      <c r="O20" s="137"/>
    </row>
    <row r="21" spans="1:18" s="134" customFormat="1" ht="15" customHeight="1">
      <c r="A21" s="201" t="s">
        <v>310</v>
      </c>
      <c r="B21" s="202">
        <v>9.4</v>
      </c>
      <c r="C21" s="203">
        <v>17.3</v>
      </c>
      <c r="D21" s="203">
        <v>11.9</v>
      </c>
      <c r="E21" s="203">
        <v>8.8000000000000007</v>
      </c>
      <c r="F21" s="203">
        <v>13.7</v>
      </c>
      <c r="G21" s="203">
        <v>2.5</v>
      </c>
      <c r="H21" s="203">
        <v>0.1</v>
      </c>
      <c r="I21" s="203">
        <v>0.80600000000000005</v>
      </c>
      <c r="N21" s="137"/>
      <c r="O21" s="137"/>
    </row>
    <row r="22" spans="1:18" s="134" customFormat="1" ht="15" customHeight="1">
      <c r="A22" s="201" t="s">
        <v>309</v>
      </c>
      <c r="B22" s="202">
        <v>0</v>
      </c>
      <c r="C22" s="203">
        <v>0</v>
      </c>
      <c r="D22" s="203">
        <v>6.03</v>
      </c>
      <c r="E22" s="203">
        <v>0</v>
      </c>
      <c r="F22" s="203">
        <v>4.04</v>
      </c>
      <c r="G22" s="203">
        <v>0</v>
      </c>
      <c r="H22" s="203">
        <v>0</v>
      </c>
      <c r="I22" s="203"/>
      <c r="N22" s="137"/>
      <c r="O22" s="137"/>
    </row>
    <row r="23" spans="1:18" s="134" customFormat="1" ht="15" customHeight="1">
      <c r="A23" s="201" t="s">
        <v>248</v>
      </c>
      <c r="B23" s="202">
        <v>2.4</v>
      </c>
      <c r="C23" s="203">
        <v>5.4</v>
      </c>
      <c r="D23" s="203">
        <v>14.6</v>
      </c>
      <c r="E23" s="203">
        <v>5.0999999999999996</v>
      </c>
      <c r="F23" s="203">
        <v>13</v>
      </c>
      <c r="G23" s="203">
        <v>15.4</v>
      </c>
      <c r="H23" s="203">
        <v>7.7</v>
      </c>
      <c r="I23" s="203">
        <v>19.7</v>
      </c>
      <c r="N23" s="137"/>
      <c r="O23" s="137"/>
    </row>
    <row r="24" spans="1:18" s="134" customFormat="1" ht="15" customHeight="1">
      <c r="A24" s="250" t="s">
        <v>122</v>
      </c>
      <c r="B24" s="251">
        <f t="shared" ref="B24:I24" si="1">SUM(B21:B23)</f>
        <v>11.8</v>
      </c>
      <c r="C24" s="252">
        <f t="shared" si="1"/>
        <v>22.700000000000003</v>
      </c>
      <c r="D24" s="252">
        <f t="shared" si="1"/>
        <v>32.53</v>
      </c>
      <c r="E24" s="252">
        <f t="shared" si="1"/>
        <v>13.9</v>
      </c>
      <c r="F24" s="252">
        <f t="shared" si="1"/>
        <v>30.74</v>
      </c>
      <c r="G24" s="252">
        <f t="shared" si="1"/>
        <v>17.899999999999999</v>
      </c>
      <c r="H24" s="252">
        <f t="shared" si="1"/>
        <v>7.8</v>
      </c>
      <c r="I24" s="252">
        <f t="shared" si="1"/>
        <v>20.506</v>
      </c>
      <c r="J24" s="139"/>
      <c r="K24" s="137"/>
      <c r="L24" s="137"/>
      <c r="M24" s="137"/>
      <c r="N24" s="137"/>
      <c r="O24" s="137"/>
    </row>
    <row r="25" spans="1:18" s="134" customFormat="1" ht="12" customHeight="1">
      <c r="A25" s="141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39"/>
      <c r="N25" s="137"/>
      <c r="O25" s="137"/>
      <c r="P25" s="137"/>
      <c r="Q25" s="137"/>
      <c r="R25" s="137"/>
    </row>
    <row r="26" spans="1:18" s="134" customFormat="1" ht="12.75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9"/>
      <c r="N26" s="137"/>
      <c r="O26" s="137"/>
      <c r="P26" s="137"/>
      <c r="Q26" s="137"/>
      <c r="R26" s="137"/>
    </row>
    <row r="27" spans="1:18" s="134" customFormat="1" ht="12.75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8"/>
      <c r="N27" s="137"/>
      <c r="O27" s="137"/>
      <c r="P27" s="137"/>
      <c r="Q27" s="137"/>
      <c r="R27" s="137"/>
    </row>
    <row r="28" spans="1:18" s="134" customFormat="1" ht="12.75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8"/>
      <c r="N28" s="137"/>
      <c r="O28" s="137"/>
      <c r="P28" s="137"/>
      <c r="Q28" s="137"/>
      <c r="R28" s="137"/>
    </row>
    <row r="29" spans="1:18" s="134" customFormat="1" ht="12.75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8"/>
      <c r="N29" s="137"/>
      <c r="O29" s="137"/>
      <c r="P29" s="137"/>
      <c r="Q29" s="137"/>
      <c r="R29" s="137"/>
    </row>
    <row r="30" spans="1:18" s="134" customFormat="1" ht="12.75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8"/>
      <c r="N30" s="137"/>
      <c r="O30" s="137"/>
      <c r="P30" s="137"/>
      <c r="Q30" s="137"/>
      <c r="R30" s="137"/>
    </row>
    <row r="31" spans="1:18" s="134" customFormat="1" ht="12.75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7"/>
      <c r="N31" s="137"/>
      <c r="O31" s="137"/>
      <c r="P31" s="137"/>
      <c r="Q31" s="137"/>
      <c r="R31" s="137"/>
    </row>
    <row r="32" spans="1:18" s="134" customFormat="1" ht="12.75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7"/>
      <c r="N32" s="137"/>
      <c r="O32" s="137"/>
      <c r="P32" s="137"/>
      <c r="Q32" s="137"/>
      <c r="R32" s="137"/>
    </row>
    <row r="33" spans="1:12" s="134" customFormat="1" ht="12.75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 s="134" customFormat="1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</row>
    <row r="35" spans="1:12" s="134" customFormat="1" ht="12.75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  <row r="36" spans="1:12" s="134" customFormat="1" ht="12.75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spans="1:12" s="134" customFormat="1" ht="12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</row>
    <row r="38" spans="1:12" s="134" customFormat="1" ht="12.7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</row>
    <row r="39" spans="1:12" s="134" customFormat="1" ht="12.75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</row>
    <row r="40" spans="1:12" s="134" customFormat="1" ht="12.75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s="134" customFormat="1" ht="12.75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2" s="134" customFormat="1" ht="12.75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2" s="134" customFormat="1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1:12" s="134" customFormat="1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</row>
    <row r="45" spans="1:12" s="134" customFormat="1" ht="12.75">
      <c r="A45" s="135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</row>
    <row r="46" spans="1:12" s="134" customFormat="1" ht="12.75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</row>
    <row r="47" spans="1:12" s="134" customFormat="1" ht="4.5" customHeight="1">
      <c r="A47" s="135"/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spans="1:12" s="134" customFormat="1" ht="12.75">
      <c r="A48" s="136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</row>
  </sheetData>
  <sheetProtection formatCells="0" insertRows="0" deleteRows="0"/>
  <mergeCells count="6">
    <mergeCell ref="M5:N5"/>
    <mergeCell ref="A3:L3"/>
    <mergeCell ref="A4:L4"/>
    <mergeCell ref="G5:H5"/>
    <mergeCell ref="I5:J5"/>
    <mergeCell ref="K5:L5"/>
  </mergeCells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ignoredErrors>
    <ignoredError sqref="G11 B24 C24:F24 G24:I24 G14:N14" unlockedFormula="1"/>
    <ignoredError sqref="H11" formula="1" unlockedFormula="1"/>
    <ignoredError sqref="B20:H20" numberStoredAsText="1"/>
  </ignoredErrors>
  <drawing r:id="rId2"/>
  <legacyDrawing r:id="rId3"/>
  <controls>
    <mc:AlternateContent xmlns:mc="http://schemas.openxmlformats.org/markup-compatibility/2006">
      <mc:Choice Requires="x14">
        <control shapeId="2150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4" name="CustomMemberDispatchertb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0AD9-7C81-4D54-B260-938EC5661102}">
  <sheetPr codeName="Ark12"/>
  <dimension ref="A1:Q62"/>
  <sheetViews>
    <sheetView showGridLines="0" workbookViewId="0">
      <selection activeCell="C64" sqref="C64"/>
    </sheetView>
  </sheetViews>
  <sheetFormatPr baseColWidth="10" defaultColWidth="10" defaultRowHeight="15"/>
  <cols>
    <col min="1" max="1" width="47.7109375" customWidth="1"/>
    <col min="2" max="3" width="11.85546875" bestFit="1" customWidth="1"/>
    <col min="4" max="4" width="11.28515625" bestFit="1" customWidth="1"/>
    <col min="5" max="8" width="11.85546875" bestFit="1" customWidth="1"/>
    <col min="9" max="9" width="10.28515625" customWidth="1"/>
    <col min="10" max="10" width="10.140625" bestFit="1" customWidth="1"/>
  </cols>
  <sheetData>
    <row r="1" spans="1:13" s="109" customFormat="1" ht="18.75" customHeight="1">
      <c r="A1" s="60" t="s">
        <v>529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3" s="106" customFormat="1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7"/>
    </row>
    <row r="3" spans="1:13" s="112" customFormat="1" ht="15" customHeight="1">
      <c r="A3" s="254" t="s">
        <v>279</v>
      </c>
      <c r="B3" s="227"/>
      <c r="C3" s="227"/>
      <c r="D3" s="227"/>
      <c r="E3" s="249" t="s">
        <v>308</v>
      </c>
      <c r="F3" s="249" t="s">
        <v>307</v>
      </c>
      <c r="G3" s="249" t="s">
        <v>509</v>
      </c>
      <c r="H3" s="297" t="s">
        <v>122</v>
      </c>
      <c r="I3" s="131"/>
      <c r="J3" s="106"/>
      <c r="K3" s="106"/>
      <c r="L3" s="106"/>
      <c r="M3" s="106"/>
    </row>
    <row r="4" spans="1:13" s="112" customFormat="1" ht="15" customHeight="1">
      <c r="A4" s="428" t="s">
        <v>306</v>
      </c>
      <c r="B4" s="428"/>
      <c r="C4" s="428"/>
      <c r="D4" s="428"/>
      <c r="E4" s="228">
        <v>577.053</v>
      </c>
      <c r="F4" s="228">
        <v>0</v>
      </c>
      <c r="G4" s="228">
        <v>11.900000000000091</v>
      </c>
      <c r="H4" s="229">
        <f>SUM(E4:G4)</f>
        <v>588.95300000000009</v>
      </c>
      <c r="I4" s="130"/>
      <c r="K4" s="130"/>
      <c r="L4" s="130"/>
      <c r="M4" s="130"/>
    </row>
    <row r="5" spans="1:13" s="112" customFormat="1" ht="31.5" customHeight="1">
      <c r="A5" s="429" t="s">
        <v>305</v>
      </c>
      <c r="B5" s="429"/>
      <c r="C5" s="429"/>
      <c r="D5" s="429"/>
      <c r="E5" s="231">
        <v>19683.667609799999</v>
      </c>
      <c r="F5" s="231">
        <v>2165.2323902000003</v>
      </c>
      <c r="G5" s="231">
        <v>0</v>
      </c>
      <c r="H5" s="229">
        <f t="shared" ref="H5:H7" si="0">SUM(E5:G5)</f>
        <v>21848.899999999998</v>
      </c>
      <c r="I5" s="130"/>
      <c r="K5" s="130"/>
      <c r="L5" s="130"/>
      <c r="M5" s="130"/>
    </row>
    <row r="6" spans="1:13" s="112" customFormat="1" ht="15" customHeight="1">
      <c r="A6" s="428" t="s">
        <v>304</v>
      </c>
      <c r="B6" s="428"/>
      <c r="C6" s="428"/>
      <c r="D6" s="428"/>
      <c r="E6" s="228">
        <v>11779.489602199999</v>
      </c>
      <c r="F6" s="228">
        <v>3279.8103977999999</v>
      </c>
      <c r="G6" s="228">
        <v>0</v>
      </c>
      <c r="H6" s="229">
        <f t="shared" si="0"/>
        <v>15059.3</v>
      </c>
      <c r="I6" s="130"/>
      <c r="K6" s="130"/>
      <c r="L6" s="130"/>
      <c r="M6" s="130"/>
    </row>
    <row r="7" spans="1:13" s="112" customFormat="1" ht="15" customHeight="1">
      <c r="A7" s="428" t="s">
        <v>303</v>
      </c>
      <c r="B7" s="428"/>
      <c r="C7" s="428"/>
      <c r="D7" s="428"/>
      <c r="E7" s="228">
        <v>28477.524820000002</v>
      </c>
      <c r="F7" s="228">
        <v>5658.2351799999997</v>
      </c>
      <c r="G7" s="228">
        <v>0</v>
      </c>
      <c r="H7" s="229">
        <f t="shared" si="0"/>
        <v>34135.760000000002</v>
      </c>
      <c r="J7" s="130"/>
      <c r="K7" s="130"/>
      <c r="L7" s="130"/>
      <c r="M7" s="130"/>
    </row>
    <row r="8" spans="1:13" s="112" customFormat="1" ht="15" customHeight="1">
      <c r="A8" s="428" t="s">
        <v>136</v>
      </c>
      <c r="B8" s="428"/>
      <c r="C8" s="428"/>
      <c r="D8" s="428"/>
      <c r="E8" s="228"/>
      <c r="F8" s="228"/>
      <c r="G8" s="228"/>
      <c r="H8" s="229"/>
      <c r="J8" s="130"/>
      <c r="K8" s="130"/>
      <c r="L8" s="130"/>
      <c r="M8" s="130"/>
    </row>
    <row r="9" spans="1:13" s="128" customFormat="1" ht="15" customHeight="1">
      <c r="A9" s="427" t="s">
        <v>302</v>
      </c>
      <c r="B9" s="427"/>
      <c r="C9" s="427"/>
      <c r="D9" s="427"/>
      <c r="E9" s="230">
        <f>SUM(E4:E8)</f>
        <v>60517.735031999997</v>
      </c>
      <c r="F9" s="230">
        <f>SUM(F4:F8)</f>
        <v>11103.277968</v>
      </c>
      <c r="G9" s="230">
        <f>SUM(G4:G8)</f>
        <v>11.900000000000091</v>
      </c>
      <c r="H9" s="230">
        <f>SUM(H4:H8)</f>
        <v>71632.913</v>
      </c>
      <c r="J9" s="129"/>
      <c r="K9" s="129"/>
      <c r="L9" s="129"/>
      <c r="M9" s="129"/>
    </row>
    <row r="10" spans="1:13" s="112" customFormat="1" ht="30" customHeight="1">
      <c r="A10" s="428" t="s">
        <v>301</v>
      </c>
      <c r="B10" s="428"/>
      <c r="C10" s="428"/>
      <c r="D10" s="428"/>
      <c r="E10" s="228">
        <v>1254.0999999999999</v>
      </c>
      <c r="F10" s="228"/>
      <c r="G10" s="228"/>
      <c r="H10" s="229">
        <f>SUM(E10:G10)</f>
        <v>1254.0999999999999</v>
      </c>
      <c r="J10" s="130"/>
      <c r="K10" s="130"/>
      <c r="L10" s="130"/>
      <c r="M10" s="130"/>
    </row>
    <row r="11" spans="1:13" s="112" customFormat="1" ht="15" customHeight="1">
      <c r="A11" s="428" t="s">
        <v>297</v>
      </c>
      <c r="B11" s="428"/>
      <c r="C11" s="428"/>
      <c r="D11" s="428"/>
      <c r="E11" s="228">
        <v>751.19749999999999</v>
      </c>
      <c r="F11" s="228">
        <v>142.05250000000001</v>
      </c>
      <c r="G11" s="228">
        <v>0</v>
      </c>
      <c r="H11" s="229">
        <f>SUM(E11:G11)</f>
        <v>893.25</v>
      </c>
      <c r="J11" s="130"/>
      <c r="K11" s="130"/>
      <c r="L11" s="130"/>
      <c r="M11" s="130"/>
    </row>
    <row r="12" spans="1:13" s="112" customFormat="1" ht="15" customHeight="1">
      <c r="A12" s="428" t="s">
        <v>300</v>
      </c>
      <c r="B12" s="428"/>
      <c r="C12" s="428"/>
      <c r="D12" s="428"/>
      <c r="E12" s="228"/>
      <c r="F12" s="228"/>
      <c r="G12" s="228">
        <v>0</v>
      </c>
      <c r="H12" s="229"/>
      <c r="J12" s="130"/>
      <c r="K12" s="130"/>
      <c r="L12" s="130"/>
      <c r="M12" s="130"/>
    </row>
    <row r="13" spans="1:13" s="112" customFormat="1" ht="15" customHeight="1">
      <c r="A13" s="428" t="s">
        <v>136</v>
      </c>
      <c r="B13" s="428"/>
      <c r="C13" s="428"/>
      <c r="D13" s="428"/>
      <c r="E13" s="228"/>
      <c r="F13" s="228"/>
      <c r="G13" s="228"/>
      <c r="H13" s="229"/>
      <c r="J13" s="130"/>
      <c r="K13" s="130"/>
      <c r="L13" s="130"/>
      <c r="M13" s="130"/>
    </row>
    <row r="14" spans="1:13" s="128" customFormat="1" ht="15" customHeight="1">
      <c r="A14" s="427" t="s">
        <v>299</v>
      </c>
      <c r="B14" s="427"/>
      <c r="C14" s="427"/>
      <c r="D14" s="427"/>
      <c r="E14" s="230">
        <f>+SUM(E10:E13)</f>
        <v>2005.2974999999999</v>
      </c>
      <c r="F14" s="230">
        <f>+SUM(F10:F13)</f>
        <v>142.05250000000001</v>
      </c>
      <c r="G14" s="230">
        <f>+SUM(G10:G13)</f>
        <v>0</v>
      </c>
      <c r="H14" s="230">
        <f>+SUM(H10:H13)</f>
        <v>2147.35</v>
      </c>
      <c r="J14" s="129"/>
      <c r="K14" s="129"/>
      <c r="L14" s="129"/>
      <c r="M14" s="129"/>
    </row>
    <row r="15" spans="1:13" s="112" customFormat="1" ht="15" customHeight="1">
      <c r="A15" s="428" t="s">
        <v>298</v>
      </c>
      <c r="B15" s="428"/>
      <c r="C15" s="428"/>
      <c r="D15" s="428"/>
      <c r="E15" s="228"/>
      <c r="F15" s="228"/>
      <c r="G15" s="228"/>
      <c r="H15" s="229"/>
      <c r="J15" s="130"/>
      <c r="K15" s="130"/>
      <c r="L15" s="130"/>
      <c r="M15" s="130"/>
    </row>
    <row r="16" spans="1:13" s="112" customFormat="1" ht="15" customHeight="1">
      <c r="A16" s="428" t="s">
        <v>297</v>
      </c>
      <c r="B16" s="428"/>
      <c r="C16" s="428"/>
      <c r="D16" s="428"/>
      <c r="E16" s="228"/>
      <c r="F16" s="228"/>
      <c r="G16" s="228"/>
      <c r="H16" s="229"/>
      <c r="J16" s="130"/>
      <c r="K16" s="130"/>
      <c r="L16" s="130"/>
      <c r="M16" s="130"/>
    </row>
    <row r="17" spans="1:15" s="112" customFormat="1" ht="15" customHeight="1">
      <c r="A17" s="428" t="s">
        <v>296</v>
      </c>
      <c r="B17" s="428"/>
      <c r="C17" s="428"/>
      <c r="D17" s="428"/>
      <c r="E17" s="228"/>
      <c r="F17" s="228"/>
      <c r="G17" s="228"/>
      <c r="H17" s="229"/>
      <c r="J17" s="130"/>
      <c r="K17" s="130"/>
      <c r="L17" s="130"/>
      <c r="M17" s="130"/>
    </row>
    <row r="18" spans="1:15" s="112" customFormat="1" ht="15" customHeight="1">
      <c r="A18" s="428" t="s">
        <v>295</v>
      </c>
      <c r="B18" s="428"/>
      <c r="C18" s="428"/>
      <c r="D18" s="428"/>
      <c r="E18" s="228"/>
      <c r="F18" s="228"/>
      <c r="G18" s="228"/>
      <c r="H18" s="229"/>
      <c r="J18" s="130"/>
      <c r="K18" s="130"/>
      <c r="L18" s="130"/>
      <c r="M18" s="130"/>
    </row>
    <row r="19" spans="1:15" s="112" customFormat="1" ht="15" customHeight="1">
      <c r="A19" s="428" t="s">
        <v>136</v>
      </c>
      <c r="B19" s="428"/>
      <c r="C19" s="428"/>
      <c r="D19" s="428"/>
      <c r="E19" s="228"/>
      <c r="F19" s="228"/>
      <c r="G19" s="228"/>
      <c r="H19" s="229"/>
      <c r="J19" s="130"/>
      <c r="K19" s="130"/>
      <c r="L19" s="130"/>
      <c r="M19" s="130"/>
    </row>
    <row r="20" spans="1:15" s="128" customFormat="1" ht="15" customHeight="1">
      <c r="A20" s="427" t="s">
        <v>294</v>
      </c>
      <c r="B20" s="427"/>
      <c r="C20" s="427"/>
      <c r="D20" s="427"/>
      <c r="E20" s="230">
        <f>SUM(E15:E19)</f>
        <v>0</v>
      </c>
      <c r="F20" s="230">
        <f>SUM(F15:F19)</f>
        <v>0</v>
      </c>
      <c r="G20" s="230">
        <f>SUM(G15:G19)</f>
        <v>0</v>
      </c>
      <c r="H20" s="230">
        <f>SUM(H15:H19)</f>
        <v>0</v>
      </c>
      <c r="J20" s="129"/>
      <c r="K20" s="129"/>
      <c r="L20" s="129"/>
      <c r="M20" s="129"/>
    </row>
    <row r="21" spans="1:15" s="128" customFormat="1" ht="15" customHeight="1">
      <c r="A21" s="427" t="s">
        <v>293</v>
      </c>
      <c r="B21" s="427"/>
      <c r="C21" s="427"/>
      <c r="D21" s="427"/>
      <c r="E21" s="230">
        <f>E14+E20</f>
        <v>2005.2974999999999</v>
      </c>
      <c r="F21" s="230">
        <f>F14+F20</f>
        <v>142.05250000000001</v>
      </c>
      <c r="G21" s="230">
        <f>G14+G20</f>
        <v>0</v>
      </c>
      <c r="H21" s="230">
        <f>H14+H20</f>
        <v>2147.35</v>
      </c>
      <c r="J21" s="129"/>
      <c r="K21" s="129"/>
      <c r="L21" s="129"/>
      <c r="M21" s="129"/>
    </row>
    <row r="22" spans="1:15" s="126" customFormat="1" ht="15" customHeight="1">
      <c r="A22" s="427" t="s">
        <v>292</v>
      </c>
      <c r="B22" s="427"/>
      <c r="C22" s="427"/>
      <c r="D22" s="427"/>
      <c r="E22" s="230">
        <f>+E9+E21</f>
        <v>62523.032531999997</v>
      </c>
      <c r="F22" s="230">
        <f>+F9+F21</f>
        <v>11245.330468</v>
      </c>
      <c r="G22" s="230">
        <f>+G9+G21</f>
        <v>11.900000000000091</v>
      </c>
      <c r="H22" s="230">
        <f>+H9+H21</f>
        <v>73780.263000000006</v>
      </c>
      <c r="J22" s="128"/>
      <c r="K22" s="128"/>
      <c r="L22" s="128"/>
      <c r="M22" s="128"/>
    </row>
    <row r="23" spans="1:15" s="102" customFormat="1" ht="15" customHeight="1">
      <c r="A23" s="211"/>
      <c r="B23" s="127"/>
      <c r="C23" s="127"/>
      <c r="D23" s="127"/>
      <c r="E23" s="127"/>
      <c r="F23" s="127"/>
      <c r="G23" s="127"/>
      <c r="H23" s="127"/>
      <c r="I23" s="127"/>
      <c r="J23" s="127"/>
      <c r="K23" s="105"/>
      <c r="L23" s="126"/>
      <c r="M23" s="126"/>
      <c r="N23" s="126"/>
      <c r="O23" s="126"/>
    </row>
    <row r="24" spans="1:15" s="123" customFormat="1" ht="15" customHeight="1">
      <c r="A24" s="291"/>
      <c r="B24" s="125"/>
      <c r="C24" s="125"/>
      <c r="D24" s="125"/>
      <c r="E24" s="125"/>
      <c r="F24" s="125"/>
      <c r="G24" s="125"/>
      <c r="H24" s="125"/>
      <c r="I24" s="125"/>
      <c r="J24" s="125"/>
      <c r="K24" s="124"/>
      <c r="L24" s="102"/>
      <c r="M24" s="102"/>
      <c r="N24" s="102"/>
      <c r="O24" s="102"/>
    </row>
    <row r="25" spans="1:15" s="102" customFormat="1" ht="15" customHeight="1">
      <c r="A25" s="254" t="s">
        <v>279</v>
      </c>
      <c r="B25" s="246" t="s">
        <v>522</v>
      </c>
      <c r="C25" s="247" t="s">
        <v>409</v>
      </c>
      <c r="D25" s="247" t="s">
        <v>360</v>
      </c>
      <c r="E25" s="247" t="s">
        <v>361</v>
      </c>
      <c r="F25" s="247" t="s">
        <v>362</v>
      </c>
      <c r="G25" s="247" t="s">
        <v>363</v>
      </c>
      <c r="H25" s="247" t="s">
        <v>364</v>
      </c>
      <c r="I25" s="247" t="s">
        <v>365</v>
      </c>
      <c r="J25" s="123"/>
      <c r="K25" s="123"/>
      <c r="L25" s="123"/>
      <c r="M25" s="123"/>
      <c r="N25" s="103"/>
      <c r="O25" s="105"/>
    </row>
    <row r="26" spans="1:15" s="102" customFormat="1" ht="15" customHeight="1">
      <c r="A26" s="213" t="s">
        <v>306</v>
      </c>
      <c r="B26" s="214">
        <v>588.95300000000009</v>
      </c>
      <c r="C26" s="215">
        <v>75.5</v>
      </c>
      <c r="D26" s="215">
        <v>80</v>
      </c>
      <c r="E26" s="215">
        <v>77</v>
      </c>
      <c r="F26" s="215">
        <v>87.8</v>
      </c>
      <c r="G26" s="216">
        <v>78</v>
      </c>
      <c r="H26" s="215">
        <v>77</v>
      </c>
      <c r="I26" s="215">
        <v>137</v>
      </c>
      <c r="J26" s="103"/>
      <c r="K26" s="103"/>
      <c r="L26" s="103"/>
      <c r="M26" s="103"/>
      <c r="N26" s="104"/>
      <c r="O26" s="105"/>
    </row>
    <row r="27" spans="1:15" s="102" customFormat="1" ht="30.75" customHeight="1">
      <c r="A27" s="213" t="s">
        <v>305</v>
      </c>
      <c r="B27" s="214">
        <v>21848.899999999998</v>
      </c>
      <c r="C27" s="215">
        <v>20242</v>
      </c>
      <c r="D27" s="215">
        <v>17200</v>
      </c>
      <c r="E27" s="215">
        <v>17959</v>
      </c>
      <c r="F27" s="215">
        <v>18971</v>
      </c>
      <c r="G27" s="216">
        <v>18112</v>
      </c>
      <c r="H27" s="215">
        <v>15458</v>
      </c>
      <c r="I27" s="215">
        <v>15839</v>
      </c>
      <c r="J27" s="104"/>
      <c r="K27" s="104"/>
      <c r="L27" s="104"/>
      <c r="M27" s="104"/>
      <c r="N27" s="104"/>
      <c r="O27" s="105"/>
    </row>
    <row r="28" spans="1:15" s="102" customFormat="1" ht="15" customHeight="1">
      <c r="A28" s="217" t="s">
        <v>304</v>
      </c>
      <c r="B28" s="214">
        <v>15059.3</v>
      </c>
      <c r="C28" s="215">
        <v>13953</v>
      </c>
      <c r="D28" s="215">
        <v>13042</v>
      </c>
      <c r="E28" s="215">
        <v>13348</v>
      </c>
      <c r="F28" s="215">
        <v>13092</v>
      </c>
      <c r="G28" s="216">
        <v>14077</v>
      </c>
      <c r="H28" s="215">
        <v>12627</v>
      </c>
      <c r="I28" s="215">
        <v>12705</v>
      </c>
      <c r="J28" s="104"/>
      <c r="K28" s="104"/>
      <c r="L28" s="104"/>
      <c r="M28" s="104"/>
      <c r="N28" s="104"/>
      <c r="O28" s="105"/>
    </row>
    <row r="29" spans="1:15" s="102" customFormat="1" ht="15" customHeight="1">
      <c r="A29" s="217" t="s">
        <v>303</v>
      </c>
      <c r="B29" s="214">
        <v>34135.760000000002</v>
      </c>
      <c r="C29" s="215">
        <v>28134</v>
      </c>
      <c r="D29" s="215">
        <v>20510</v>
      </c>
      <c r="E29" s="215">
        <v>15476</v>
      </c>
      <c r="F29" s="215">
        <v>19288</v>
      </c>
      <c r="G29" s="216">
        <v>23471</v>
      </c>
      <c r="H29" s="215">
        <v>23414</v>
      </c>
      <c r="I29" s="215">
        <v>25371</v>
      </c>
      <c r="J29" s="104"/>
      <c r="K29" s="104"/>
      <c r="L29" s="104"/>
      <c r="M29" s="104"/>
      <c r="N29" s="104"/>
      <c r="O29" s="105"/>
    </row>
    <row r="30" spans="1:15" s="102" customFormat="1" ht="15" customHeight="1">
      <c r="A30" s="217" t="s">
        <v>136</v>
      </c>
      <c r="B30" s="214"/>
      <c r="C30" s="215"/>
      <c r="D30" s="215"/>
      <c r="E30" s="215"/>
      <c r="F30" s="215"/>
      <c r="G30" s="216"/>
      <c r="H30" s="215"/>
      <c r="I30" s="215"/>
      <c r="J30" s="104"/>
      <c r="K30" s="104"/>
      <c r="L30" s="104"/>
      <c r="M30" s="104"/>
      <c r="N30" s="104"/>
      <c r="O30" s="105"/>
    </row>
    <row r="31" spans="1:15" s="121" customFormat="1" ht="15" customHeight="1">
      <c r="A31" s="218" t="s">
        <v>302</v>
      </c>
      <c r="B31" s="219">
        <f t="shared" ref="B31:I31" si="1">SUM(B26:B30)</f>
        <v>71632.913</v>
      </c>
      <c r="C31" s="332">
        <f t="shared" si="1"/>
        <v>62404.5</v>
      </c>
      <c r="D31" s="332">
        <f t="shared" si="1"/>
        <v>50832</v>
      </c>
      <c r="E31" s="220">
        <f t="shared" si="1"/>
        <v>46860</v>
      </c>
      <c r="F31" s="220">
        <f t="shared" si="1"/>
        <v>51438.8</v>
      </c>
      <c r="G31" s="220">
        <f t="shared" si="1"/>
        <v>55738</v>
      </c>
      <c r="H31" s="220">
        <f t="shared" si="1"/>
        <v>51576</v>
      </c>
      <c r="I31" s="220">
        <f t="shared" si="1"/>
        <v>54052</v>
      </c>
      <c r="J31" s="104"/>
      <c r="K31" s="104"/>
      <c r="L31" s="104"/>
      <c r="M31" s="104"/>
      <c r="N31" s="118"/>
      <c r="O31" s="122"/>
    </row>
    <row r="32" spans="1:15" s="102" customFormat="1" ht="15" customHeight="1">
      <c r="A32" s="217" t="s">
        <v>301</v>
      </c>
      <c r="B32" s="214">
        <v>1254.0999999999999</v>
      </c>
      <c r="C32" s="215"/>
      <c r="D32" s="215">
        <v>1050</v>
      </c>
      <c r="E32" s="221"/>
      <c r="F32" s="221"/>
      <c r="G32" s="221"/>
      <c r="H32" s="221"/>
      <c r="I32" s="221"/>
      <c r="J32" s="104"/>
      <c r="K32" s="104"/>
      <c r="L32" s="104"/>
      <c r="M32" s="104"/>
      <c r="N32" s="104"/>
      <c r="O32" s="105"/>
    </row>
    <row r="33" spans="1:15" s="102" customFormat="1" ht="15" customHeight="1">
      <c r="A33" s="217" t="s">
        <v>297</v>
      </c>
      <c r="B33" s="214">
        <v>893.25</v>
      </c>
      <c r="C33" s="215">
        <v>651</v>
      </c>
      <c r="D33" s="215">
        <v>752</v>
      </c>
      <c r="E33" s="221">
        <v>84</v>
      </c>
      <c r="F33" s="221">
        <v>671</v>
      </c>
      <c r="G33" s="221">
        <v>972</v>
      </c>
      <c r="H33" s="221">
        <v>679</v>
      </c>
      <c r="I33" s="221">
        <v>2067</v>
      </c>
      <c r="J33" s="104"/>
      <c r="K33" s="104"/>
      <c r="L33" s="104"/>
      <c r="M33" s="104"/>
      <c r="N33" s="104"/>
      <c r="O33" s="105"/>
    </row>
    <row r="34" spans="1:15" s="102" customFormat="1" ht="15" customHeight="1">
      <c r="A34" s="217" t="s">
        <v>300</v>
      </c>
      <c r="B34" s="214"/>
      <c r="C34" s="215"/>
      <c r="D34" s="215"/>
      <c r="E34" s="221"/>
      <c r="F34" s="221"/>
      <c r="G34" s="221"/>
      <c r="H34" s="221"/>
      <c r="I34" s="221"/>
      <c r="J34" s="104"/>
      <c r="K34" s="104"/>
      <c r="L34" s="104"/>
      <c r="M34" s="104"/>
      <c r="N34" s="104"/>
      <c r="O34" s="105"/>
    </row>
    <row r="35" spans="1:15" s="102" customFormat="1" ht="15" customHeight="1">
      <c r="A35" s="217" t="s">
        <v>136</v>
      </c>
      <c r="B35" s="214"/>
      <c r="C35" s="215"/>
      <c r="D35" s="215"/>
      <c r="E35" s="221"/>
      <c r="F35" s="221"/>
      <c r="G35" s="221"/>
      <c r="H35" s="221"/>
      <c r="I35" s="221"/>
      <c r="J35" s="104"/>
      <c r="K35" s="104"/>
      <c r="L35" s="104"/>
      <c r="M35" s="104"/>
      <c r="N35" s="104"/>
      <c r="O35" s="105"/>
    </row>
    <row r="36" spans="1:15" s="121" customFormat="1" ht="15" customHeight="1">
      <c r="A36" s="218" t="s">
        <v>299</v>
      </c>
      <c r="B36" s="219">
        <f t="shared" ref="B36:I36" si="2">SUM(B32:B35)</f>
        <v>2147.35</v>
      </c>
      <c r="C36" s="332">
        <f t="shared" si="2"/>
        <v>651</v>
      </c>
      <c r="D36" s="332">
        <f t="shared" si="2"/>
        <v>1802</v>
      </c>
      <c r="E36" s="220">
        <f t="shared" si="2"/>
        <v>84</v>
      </c>
      <c r="F36" s="220">
        <f t="shared" si="2"/>
        <v>671</v>
      </c>
      <c r="G36" s="220">
        <f t="shared" si="2"/>
        <v>972</v>
      </c>
      <c r="H36" s="220">
        <f t="shared" si="2"/>
        <v>679</v>
      </c>
      <c r="I36" s="220">
        <f t="shared" si="2"/>
        <v>2067</v>
      </c>
      <c r="J36" s="104"/>
      <c r="K36" s="104"/>
      <c r="L36" s="104"/>
      <c r="M36" s="104"/>
      <c r="N36" s="118"/>
      <c r="O36" s="122"/>
    </row>
    <row r="37" spans="1:15" s="102" customFormat="1" ht="15" customHeight="1">
      <c r="A37" s="217" t="s">
        <v>298</v>
      </c>
      <c r="B37" s="214"/>
      <c r="C37" s="215"/>
      <c r="D37" s="215"/>
      <c r="E37" s="215"/>
      <c r="F37" s="215"/>
      <c r="G37" s="216"/>
      <c r="H37" s="215"/>
      <c r="I37" s="215"/>
      <c r="J37" s="104"/>
      <c r="K37" s="104"/>
      <c r="L37" s="104"/>
      <c r="M37" s="104"/>
      <c r="N37" s="104"/>
      <c r="O37" s="105"/>
    </row>
    <row r="38" spans="1:15" s="102" customFormat="1" ht="15" customHeight="1">
      <c r="A38" s="222" t="s">
        <v>297</v>
      </c>
      <c r="B38" s="214"/>
      <c r="C38" s="215"/>
      <c r="D38" s="215"/>
      <c r="E38" s="215"/>
      <c r="F38" s="215"/>
      <c r="G38" s="216"/>
      <c r="H38" s="215"/>
      <c r="I38" s="215"/>
      <c r="J38" s="104"/>
      <c r="K38" s="104"/>
      <c r="L38" s="104"/>
      <c r="M38" s="104"/>
      <c r="N38" s="104"/>
      <c r="O38" s="105"/>
    </row>
    <row r="39" spans="1:15" s="102" customFormat="1" ht="15" customHeight="1">
      <c r="A39" s="223" t="s">
        <v>296</v>
      </c>
      <c r="B39" s="214"/>
      <c r="C39" s="215"/>
      <c r="D39" s="215"/>
      <c r="E39" s="215"/>
      <c r="F39" s="215"/>
      <c r="G39" s="216"/>
      <c r="H39" s="215"/>
      <c r="I39" s="215"/>
      <c r="J39" s="104"/>
      <c r="K39" s="104"/>
      <c r="L39" s="104"/>
      <c r="M39" s="104"/>
      <c r="N39" s="104"/>
      <c r="O39" s="105"/>
    </row>
    <row r="40" spans="1:15" s="102" customFormat="1" ht="15" customHeight="1">
      <c r="A40" s="222" t="s">
        <v>295</v>
      </c>
      <c r="B40" s="214"/>
      <c r="C40" s="215"/>
      <c r="D40" s="215"/>
      <c r="E40" s="215"/>
      <c r="F40" s="215"/>
      <c r="G40" s="216"/>
      <c r="H40" s="215"/>
      <c r="I40" s="215"/>
      <c r="J40" s="104"/>
      <c r="K40" s="104"/>
      <c r="L40" s="104"/>
      <c r="M40" s="104"/>
      <c r="N40" s="104"/>
      <c r="O40" s="105"/>
    </row>
    <row r="41" spans="1:15" s="102" customFormat="1" ht="15" customHeight="1">
      <c r="A41" s="217" t="s">
        <v>136</v>
      </c>
      <c r="B41" s="214"/>
      <c r="C41" s="215"/>
      <c r="D41" s="215"/>
      <c r="E41" s="215"/>
      <c r="F41" s="215"/>
      <c r="G41" s="216"/>
      <c r="H41" s="215"/>
      <c r="I41" s="215"/>
      <c r="J41" s="104"/>
      <c r="K41" s="104"/>
      <c r="L41" s="104"/>
      <c r="M41" s="104"/>
      <c r="N41" s="104"/>
      <c r="O41" s="105"/>
    </row>
    <row r="42" spans="1:15" s="121" customFormat="1" ht="15" customHeight="1">
      <c r="A42" s="218" t="s">
        <v>294</v>
      </c>
      <c r="B42" s="219">
        <f t="shared" ref="B42:I42" si="3">SUM(B37:B41)</f>
        <v>0</v>
      </c>
      <c r="C42" s="332">
        <f t="shared" si="3"/>
        <v>0</v>
      </c>
      <c r="D42" s="332">
        <f t="shared" si="3"/>
        <v>0</v>
      </c>
      <c r="E42" s="220">
        <f t="shared" si="3"/>
        <v>0</v>
      </c>
      <c r="F42" s="220">
        <f t="shared" si="3"/>
        <v>0</v>
      </c>
      <c r="G42" s="220">
        <f t="shared" si="3"/>
        <v>0</v>
      </c>
      <c r="H42" s="220">
        <f t="shared" si="3"/>
        <v>0</v>
      </c>
      <c r="I42" s="220">
        <f t="shared" si="3"/>
        <v>0</v>
      </c>
      <c r="J42" s="104"/>
      <c r="K42" s="104"/>
      <c r="L42" s="104"/>
      <c r="M42" s="104"/>
      <c r="N42" s="118"/>
      <c r="O42" s="122"/>
    </row>
    <row r="43" spans="1:15" s="121" customFormat="1" ht="15" customHeight="1">
      <c r="A43" s="224" t="s">
        <v>293</v>
      </c>
      <c r="B43" s="225">
        <f t="shared" ref="B43:I43" si="4">B36+B42</f>
        <v>2147.35</v>
      </c>
      <c r="C43" s="333">
        <f t="shared" si="4"/>
        <v>651</v>
      </c>
      <c r="D43" s="333">
        <f t="shared" si="4"/>
        <v>1802</v>
      </c>
      <c r="E43" s="226">
        <f t="shared" si="4"/>
        <v>84</v>
      </c>
      <c r="F43" s="226">
        <f t="shared" si="4"/>
        <v>671</v>
      </c>
      <c r="G43" s="226">
        <f t="shared" si="4"/>
        <v>972</v>
      </c>
      <c r="H43" s="226">
        <f t="shared" si="4"/>
        <v>679</v>
      </c>
      <c r="I43" s="226">
        <f t="shared" si="4"/>
        <v>2067</v>
      </c>
      <c r="J43" s="104"/>
      <c r="K43" s="104"/>
      <c r="L43" s="104"/>
      <c r="M43" s="104"/>
      <c r="N43" s="118"/>
      <c r="O43" s="122"/>
    </row>
    <row r="44" spans="1:15" s="121" customFormat="1" ht="15" customHeight="1">
      <c r="A44" s="218" t="s">
        <v>292</v>
      </c>
      <c r="B44" s="219">
        <f t="shared" ref="B44:H44" si="5">+B31+B36+B42</f>
        <v>73780.263000000006</v>
      </c>
      <c r="C44" s="220">
        <f t="shared" si="5"/>
        <v>63055.5</v>
      </c>
      <c r="D44" s="220">
        <f t="shared" si="5"/>
        <v>52634</v>
      </c>
      <c r="E44" s="220">
        <f t="shared" si="5"/>
        <v>46944</v>
      </c>
      <c r="F44" s="220">
        <f t="shared" si="5"/>
        <v>52109.8</v>
      </c>
      <c r="G44" s="220">
        <f t="shared" si="5"/>
        <v>56710</v>
      </c>
      <c r="H44" s="220">
        <f t="shared" si="5"/>
        <v>52255</v>
      </c>
      <c r="I44" s="220">
        <f>+I31+I36+I42</f>
        <v>56119</v>
      </c>
      <c r="J44" s="104"/>
      <c r="K44" s="104"/>
      <c r="L44" s="104"/>
      <c r="M44" s="104"/>
      <c r="N44" s="118"/>
      <c r="O44" s="122"/>
    </row>
    <row r="45" spans="1:15" s="112" customFormat="1" ht="15" customHeight="1">
      <c r="A45" s="120"/>
      <c r="B45" s="120"/>
      <c r="C45" s="120"/>
      <c r="D45" s="120"/>
      <c r="E45" s="119"/>
      <c r="F45" s="119"/>
      <c r="G45" s="119"/>
      <c r="H45" s="119"/>
      <c r="I45" s="119"/>
      <c r="J45" s="119"/>
      <c r="L45" s="118"/>
      <c r="M45" s="118"/>
      <c r="N45" s="118"/>
      <c r="O45" s="118"/>
    </row>
    <row r="46" spans="1:15" s="112" customFormat="1" ht="15" customHeight="1">
      <c r="A46" s="178" t="s">
        <v>510</v>
      </c>
      <c r="B46" s="116"/>
      <c r="C46" s="116"/>
      <c r="D46" s="116"/>
      <c r="E46" s="115"/>
      <c r="F46" s="115"/>
      <c r="G46" s="115"/>
      <c r="H46" s="115"/>
      <c r="I46" s="115"/>
      <c r="J46" s="115"/>
    </row>
    <row r="47" spans="1:15" s="112" customFormat="1" ht="15" customHeight="1">
      <c r="A47" s="178"/>
      <c r="B47" s="116"/>
      <c r="C47" s="116"/>
      <c r="D47" s="116"/>
      <c r="E47" s="115"/>
      <c r="F47" s="115"/>
      <c r="G47" s="115"/>
      <c r="H47" s="115"/>
      <c r="I47" s="115"/>
      <c r="J47" s="115"/>
    </row>
    <row r="48" spans="1:15" s="109" customFormat="1" ht="15" customHeight="1">
      <c r="A48" s="60" t="s">
        <v>367</v>
      </c>
      <c r="B48" s="232"/>
      <c r="C48" s="232"/>
      <c r="D48" s="232"/>
      <c r="E48" s="232"/>
      <c r="F48" s="232"/>
      <c r="G48" s="232"/>
      <c r="H48" s="232"/>
      <c r="I48" s="232"/>
      <c r="J48" s="232"/>
      <c r="L48" s="110"/>
      <c r="M48" s="110"/>
      <c r="N48" s="110"/>
      <c r="O48" s="110"/>
    </row>
    <row r="49" spans="1:17" s="106" customFormat="1" ht="15" customHeight="1">
      <c r="A49" s="233"/>
      <c r="B49" s="233"/>
      <c r="C49" s="233"/>
      <c r="D49" s="233"/>
      <c r="E49" s="233"/>
      <c r="F49" s="234"/>
      <c r="G49" s="233"/>
      <c r="H49" s="233"/>
      <c r="I49" s="233"/>
      <c r="J49" s="233"/>
      <c r="K49" s="107"/>
      <c r="L49" s="107"/>
      <c r="M49" s="107"/>
      <c r="N49" s="107"/>
      <c r="O49" s="107"/>
    </row>
    <row r="50" spans="1:17" s="102" customFormat="1" ht="15" customHeight="1">
      <c r="A50" s="212" t="s">
        <v>73</v>
      </c>
      <c r="B50" s="248" t="s">
        <v>522</v>
      </c>
      <c r="C50" s="248" t="s">
        <v>409</v>
      </c>
      <c r="D50" s="248" t="s">
        <v>360</v>
      </c>
      <c r="E50" s="248" t="s">
        <v>361</v>
      </c>
      <c r="F50" s="248" t="s">
        <v>362</v>
      </c>
      <c r="G50" s="248" t="s">
        <v>363</v>
      </c>
      <c r="H50" s="248" t="s">
        <v>364</v>
      </c>
      <c r="I50" s="248" t="s">
        <v>365</v>
      </c>
      <c r="J50" s="248"/>
      <c r="K50" s="248"/>
      <c r="L50" s="106"/>
      <c r="M50" s="106"/>
      <c r="N50" s="106"/>
      <c r="O50" s="106"/>
      <c r="P50" s="103"/>
      <c r="Q50" s="105"/>
    </row>
    <row r="51" spans="1:17" s="102" customFormat="1" ht="15" customHeight="1">
      <c r="A51" s="238" t="s">
        <v>289</v>
      </c>
      <c r="B51" s="239">
        <v>796.95</v>
      </c>
      <c r="C51" s="240">
        <v>328.12</v>
      </c>
      <c r="D51" s="240">
        <v>786.63</v>
      </c>
      <c r="E51" s="241">
        <v>809.56</v>
      </c>
      <c r="F51" s="241">
        <v>441.9</v>
      </c>
      <c r="G51" s="241">
        <v>759.83</v>
      </c>
      <c r="H51" s="241">
        <v>731.45</v>
      </c>
      <c r="I51" s="241">
        <v>772.46</v>
      </c>
      <c r="J51" s="216"/>
      <c r="K51" s="216"/>
      <c r="L51" s="103"/>
      <c r="M51" s="103"/>
      <c r="N51" s="103"/>
      <c r="O51" s="103"/>
    </row>
    <row r="52" spans="1:17" s="102" customFormat="1" ht="15" customHeight="1">
      <c r="A52" s="235" t="s">
        <v>288</v>
      </c>
      <c r="B52" s="214">
        <v>164.57</v>
      </c>
      <c r="C52" s="215">
        <v>141.18</v>
      </c>
      <c r="D52" s="215">
        <v>112.09</v>
      </c>
      <c r="E52" s="216">
        <v>89.58</v>
      </c>
      <c r="F52" s="216">
        <v>118.96</v>
      </c>
      <c r="G52" s="216">
        <v>140.77000000000001</v>
      </c>
      <c r="H52" s="216">
        <v>124.85</v>
      </c>
      <c r="I52" s="216">
        <v>136.55000000000001</v>
      </c>
      <c r="J52" s="216"/>
      <c r="K52" s="216"/>
      <c r="L52" s="105"/>
    </row>
    <row r="53" spans="1:17" s="102" customFormat="1" ht="15" customHeight="1">
      <c r="A53" s="242" t="s">
        <v>122</v>
      </c>
      <c r="B53" s="243">
        <v>244.24</v>
      </c>
      <c r="C53" s="244">
        <v>175.69</v>
      </c>
      <c r="D53" s="244">
        <v>180.54</v>
      </c>
      <c r="E53" s="245">
        <v>151.44</v>
      </c>
      <c r="F53" s="245">
        <v>155.13999999999999</v>
      </c>
      <c r="G53" s="245">
        <v>167.95</v>
      </c>
      <c r="H53" s="245">
        <v>160.43</v>
      </c>
      <c r="I53" s="245">
        <v>166.78</v>
      </c>
      <c r="J53" s="216"/>
      <c r="K53" s="216"/>
      <c r="L53" s="105"/>
    </row>
    <row r="54" spans="1:17" s="102" customFormat="1" ht="15" customHeight="1">
      <c r="A54" s="235"/>
      <c r="B54" s="215"/>
      <c r="C54" s="215"/>
      <c r="D54" s="216"/>
      <c r="E54" s="216"/>
      <c r="F54" s="216"/>
      <c r="G54" s="216"/>
      <c r="H54" s="216"/>
      <c r="I54" s="216"/>
      <c r="J54" s="216"/>
      <c r="K54" s="104"/>
      <c r="L54" s="105"/>
    </row>
    <row r="55" spans="1:17" s="109" customFormat="1" ht="15" customHeight="1">
      <c r="A55" s="60" t="s">
        <v>368</v>
      </c>
      <c r="B55" s="232"/>
      <c r="C55" s="232"/>
      <c r="D55" s="232"/>
      <c r="E55" s="232"/>
      <c r="F55" s="232"/>
      <c r="G55" s="232"/>
      <c r="H55" s="232"/>
      <c r="I55" s="232"/>
      <c r="J55" s="232"/>
      <c r="L55" s="110"/>
      <c r="M55" s="110"/>
      <c r="N55" s="110"/>
      <c r="O55" s="110"/>
    </row>
    <row r="56" spans="1:17" s="106" customFormat="1" ht="15" customHeight="1">
      <c r="A56" s="233"/>
      <c r="B56" s="233"/>
      <c r="C56" s="233"/>
      <c r="D56" s="233"/>
      <c r="E56" s="233"/>
      <c r="F56" s="234"/>
      <c r="G56" s="233"/>
      <c r="H56" s="233"/>
      <c r="I56" s="233"/>
      <c r="J56" s="233"/>
      <c r="K56" s="107"/>
      <c r="L56" s="107"/>
      <c r="M56" s="107"/>
      <c r="N56" s="107"/>
      <c r="O56" s="107"/>
    </row>
    <row r="57" spans="1:17" s="102" customFormat="1" ht="15" customHeight="1">
      <c r="A57" s="254" t="s">
        <v>279</v>
      </c>
      <c r="B57" s="246" t="s">
        <v>522</v>
      </c>
      <c r="C57" s="247" t="s">
        <v>409</v>
      </c>
      <c r="D57" s="247" t="s">
        <v>360</v>
      </c>
      <c r="E57" s="247" t="s">
        <v>361</v>
      </c>
      <c r="F57" s="236"/>
      <c r="G57" s="236"/>
      <c r="H57" s="236"/>
      <c r="I57" s="236"/>
      <c r="J57" s="236"/>
      <c r="K57" s="103"/>
      <c r="L57" s="106"/>
      <c r="M57" s="106"/>
      <c r="N57" s="106"/>
      <c r="O57" s="106"/>
      <c r="P57" s="103"/>
      <c r="Q57" s="105"/>
    </row>
    <row r="58" spans="1:17" s="102" customFormat="1" ht="15" customHeight="1">
      <c r="A58" s="235" t="s">
        <v>286</v>
      </c>
      <c r="B58" s="214">
        <v>278499.77251589898</v>
      </c>
      <c r="C58" s="215">
        <v>264585.48877913598</v>
      </c>
      <c r="D58" s="215">
        <v>256507</v>
      </c>
      <c r="E58" s="215">
        <v>247225</v>
      </c>
      <c r="F58" s="237"/>
      <c r="G58" s="237"/>
      <c r="H58" s="237"/>
      <c r="I58" s="237"/>
      <c r="J58" s="237"/>
      <c r="K58" s="103"/>
      <c r="L58" s="103"/>
      <c r="M58" s="103"/>
      <c r="N58" s="103"/>
      <c r="O58" s="103"/>
      <c r="P58" s="103"/>
      <c r="Q58" s="105"/>
    </row>
    <row r="59" spans="1:17" s="102" customFormat="1" ht="15" customHeight="1">
      <c r="A59" s="235" t="s">
        <v>285</v>
      </c>
      <c r="B59" s="214">
        <v>208305.67379026601</v>
      </c>
      <c r="C59" s="215">
        <v>203900.939579192</v>
      </c>
      <c r="D59" s="215">
        <v>201947</v>
      </c>
      <c r="E59" s="215">
        <v>195921</v>
      </c>
      <c r="F59" s="237"/>
      <c r="G59" s="237"/>
      <c r="H59" s="237"/>
      <c r="I59" s="237"/>
      <c r="J59" s="237"/>
      <c r="K59" s="103"/>
      <c r="L59" s="103"/>
      <c r="M59" s="103"/>
      <c r="N59" s="103"/>
      <c r="O59" s="103"/>
      <c r="P59" s="103"/>
      <c r="Q59" s="105"/>
    </row>
    <row r="60" spans="1:17" s="102" customFormat="1" ht="15" customHeight="1">
      <c r="A60" s="242" t="s">
        <v>284</v>
      </c>
      <c r="B60" s="243">
        <v>133.69764128283401</v>
      </c>
      <c r="C60" s="244">
        <v>129.761780070844</v>
      </c>
      <c r="D60" s="244">
        <v>127</v>
      </c>
      <c r="E60" s="244">
        <v>126</v>
      </c>
      <c r="F60" s="216"/>
      <c r="G60" s="216"/>
      <c r="H60" s="216"/>
      <c r="I60" s="216"/>
      <c r="J60" s="216"/>
      <c r="K60" s="104"/>
      <c r="L60" s="103"/>
      <c r="M60" s="103"/>
      <c r="N60" s="103"/>
      <c r="O60" s="103"/>
    </row>
    <row r="61" spans="1:17" s="25" customFormat="1" ht="15" customHeight="1"/>
    <row r="62" spans="1:17" ht="15" customHeight="1"/>
  </sheetData>
  <sheetProtection formatCells="0" insertRows="0" deleteRows="0"/>
  <mergeCells count="19">
    <mergeCell ref="A14:D14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1:D21"/>
    <mergeCell ref="A22:D22"/>
    <mergeCell ref="A15:D15"/>
    <mergeCell ref="A16:D16"/>
    <mergeCell ref="A17:D17"/>
    <mergeCell ref="A18:D18"/>
    <mergeCell ref="A19:D19"/>
    <mergeCell ref="A20:D20"/>
  </mergeCells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ignoredErrors>
    <ignoredError sqref="E20:H22 E14:H14 E9:H9 B42:I44 B36:I36 B31:I31 H4:H8" unlockedFormula="1"/>
  </ignoredErrors>
  <drawing r:id="rId2"/>
  <legacyDrawing r:id="rId3"/>
  <controls>
    <mc:AlternateContent xmlns:mc="http://schemas.openxmlformats.org/markup-compatibility/2006">
      <mc:Choice Requires="x14">
        <control shapeId="2048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0481" r:id="rId4" name="CustomMemberDispatchertb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2724-6E20-408E-A069-C254FADE8A95}">
  <sheetPr codeName="Ark13"/>
  <dimension ref="A1:R23"/>
  <sheetViews>
    <sheetView showGridLines="0" workbookViewId="0">
      <selection activeCell="Y42" sqref="Y42"/>
    </sheetView>
  </sheetViews>
  <sheetFormatPr baseColWidth="10" defaultColWidth="10" defaultRowHeight="15"/>
  <cols>
    <col min="1" max="1" width="11.42578125" customWidth="1"/>
    <col min="2" max="8" width="6.140625" customWidth="1"/>
    <col min="9" max="9" width="6.7109375" customWidth="1"/>
    <col min="10" max="18" width="6.140625" customWidth="1"/>
  </cols>
  <sheetData>
    <row r="1" spans="1:18" s="110" customFormat="1" ht="22.5" customHeight="1">
      <c r="A1" s="114"/>
      <c r="B1" s="113"/>
      <c r="C1" s="113"/>
      <c r="D1" s="113"/>
      <c r="E1" s="113"/>
      <c r="F1" s="133"/>
      <c r="G1" s="133"/>
      <c r="H1" s="133"/>
      <c r="I1" s="133"/>
    </row>
    <row r="2" spans="1:18" s="110" customFormat="1" ht="18.75" customHeight="1">
      <c r="A2" s="60" t="s">
        <v>325</v>
      </c>
      <c r="B2" s="111"/>
      <c r="C2" s="111"/>
      <c r="D2" s="111"/>
      <c r="E2" s="287"/>
      <c r="F2" s="288"/>
      <c r="G2" s="288"/>
      <c r="H2" s="288"/>
    </row>
    <row r="3" spans="1:18" s="110" customFormat="1" ht="12" customHeight="1">
      <c r="A3" s="154"/>
      <c r="B3" s="111"/>
      <c r="C3" s="111"/>
      <c r="D3" s="111"/>
      <c r="E3" s="111"/>
    </row>
    <row r="4" spans="1:18" s="110" customFormat="1" ht="15.75" customHeight="1">
      <c r="A4" s="156"/>
      <c r="B4" s="156"/>
      <c r="C4" s="156"/>
      <c r="D4" s="156"/>
      <c r="E4" s="156"/>
      <c r="F4" s="156"/>
      <c r="G4" s="157"/>
      <c r="H4"/>
      <c r="I4"/>
      <c r="J4"/>
      <c r="K4"/>
      <c r="L4"/>
      <c r="M4"/>
      <c r="N4"/>
      <c r="O4"/>
      <c r="P4"/>
      <c r="Q4"/>
      <c r="R4"/>
    </row>
    <row r="5" spans="1:18" s="109" customFormat="1" ht="12" customHeight="1">
      <c r="A5" s="158" t="s">
        <v>329</v>
      </c>
      <c r="B5" s="159"/>
      <c r="C5" s="159"/>
      <c r="D5" s="159"/>
      <c r="E5" s="159"/>
      <c r="F5" s="159"/>
      <c r="G5" s="159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</row>
    <row r="6" spans="1:18" s="109" customFormat="1" ht="12" customHeight="1">
      <c r="A6" s="158" t="s">
        <v>330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</row>
    <row r="7" spans="1:18" s="109" customFormat="1" ht="12" customHeight="1">
      <c r="A7" s="158" t="s">
        <v>331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</row>
    <row r="8" spans="1:18" s="109" customFormat="1" ht="12" customHeight="1">
      <c r="A8" s="158" t="s">
        <v>332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</row>
    <row r="9" spans="1:18" s="109" customFormat="1" ht="12" customHeight="1" thickBot="1">
      <c r="A9" s="158" t="s">
        <v>333</v>
      </c>
      <c r="B9" s="162"/>
      <c r="C9" s="162"/>
      <c r="D9" s="163"/>
      <c r="E9" s="163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 t="s">
        <v>324</v>
      </c>
    </row>
    <row r="10" spans="1:18" s="109" customFormat="1" ht="12" customHeight="1" thickTop="1" thickBot="1">
      <c r="A10" s="158" t="s">
        <v>334</v>
      </c>
      <c r="B10" s="161"/>
      <c r="C10" s="161"/>
      <c r="D10" s="161"/>
      <c r="E10" s="161"/>
      <c r="F10" s="292"/>
      <c r="G10" s="293"/>
      <c r="H10" s="293"/>
      <c r="I10" s="293"/>
      <c r="J10" s="293"/>
      <c r="K10" s="293"/>
      <c r="L10" s="170"/>
      <c r="M10" s="170"/>
      <c r="N10" s="170"/>
      <c r="O10" s="170"/>
      <c r="P10" s="170"/>
    </row>
    <row r="11" spans="1:18" s="109" customFormat="1" ht="12" customHeight="1" thickTop="1">
      <c r="A11" s="158" t="s">
        <v>335</v>
      </c>
      <c r="B11" s="165"/>
      <c r="C11" s="165"/>
      <c r="D11" s="164"/>
      <c r="E11" s="166"/>
      <c r="F11" s="294"/>
      <c r="G11" s="294"/>
      <c r="H11" s="294"/>
      <c r="I11" s="294"/>
      <c r="J11" s="294"/>
      <c r="K11" s="294"/>
      <c r="L11" s="165"/>
      <c r="M11" s="165"/>
      <c r="N11" s="165"/>
      <c r="O11" s="165"/>
      <c r="P11" s="165"/>
    </row>
    <row r="12" spans="1:18" s="109" customFormat="1" ht="12" customHeight="1">
      <c r="A12" s="158" t="s">
        <v>336</v>
      </c>
      <c r="B12" s="167"/>
      <c r="C12" s="167"/>
      <c r="D12" s="167"/>
      <c r="E12" s="167"/>
      <c r="F12" s="295"/>
      <c r="G12" s="295"/>
      <c r="H12" s="295"/>
      <c r="I12" s="295"/>
      <c r="J12" s="295"/>
      <c r="K12" s="295"/>
      <c r="L12" s="167"/>
      <c r="M12" s="167"/>
      <c r="N12" s="167"/>
      <c r="O12" s="167"/>
      <c r="P12" s="167"/>
    </row>
    <row r="13" spans="1:18" s="109" customFormat="1" ht="12" customHeight="1">
      <c r="A13" s="158" t="s">
        <v>337</v>
      </c>
      <c r="B13" s="159"/>
      <c r="C13" s="159"/>
      <c r="D13" s="159"/>
      <c r="E13" s="159"/>
      <c r="F13" s="295"/>
      <c r="G13" s="295"/>
      <c r="H13" s="295"/>
      <c r="I13" s="295"/>
      <c r="J13" s="295"/>
      <c r="K13" s="295"/>
      <c r="L13" s="159"/>
      <c r="M13" s="159"/>
      <c r="N13" s="159"/>
      <c r="O13" s="159"/>
      <c r="P13" s="159"/>
    </row>
    <row r="14" spans="1:18" s="109" customFormat="1" ht="12" customHeight="1">
      <c r="A14" s="158" t="s">
        <v>338</v>
      </c>
      <c r="B14" s="168"/>
      <c r="C14" s="168"/>
      <c r="D14" s="168"/>
      <c r="E14" s="168"/>
      <c r="F14" s="296"/>
      <c r="G14" s="296"/>
      <c r="H14" s="296"/>
      <c r="I14" s="296"/>
      <c r="J14" s="296"/>
      <c r="K14" s="296"/>
      <c r="L14" s="168"/>
      <c r="M14" s="168"/>
      <c r="N14" s="168"/>
      <c r="O14" s="168"/>
      <c r="P14" s="168"/>
    </row>
    <row r="15" spans="1:18" s="109" customFormat="1" ht="12" customHeight="1">
      <c r="A15" s="159"/>
      <c r="B15" s="169">
        <v>2012</v>
      </c>
      <c r="C15" s="169">
        <v>2013</v>
      </c>
      <c r="D15" s="169">
        <v>2014</v>
      </c>
      <c r="E15" s="169">
        <v>2015</v>
      </c>
      <c r="F15" s="169">
        <v>2016</v>
      </c>
      <c r="G15" s="169">
        <v>2017</v>
      </c>
      <c r="H15" s="169">
        <v>2018</v>
      </c>
      <c r="I15" s="169">
        <v>2019</v>
      </c>
      <c r="J15" s="169">
        <v>2020</v>
      </c>
      <c r="K15" s="169">
        <v>2021</v>
      </c>
      <c r="L15" s="169">
        <v>2022</v>
      </c>
      <c r="M15" s="169">
        <v>2019</v>
      </c>
      <c r="N15" s="169">
        <v>2020</v>
      </c>
      <c r="O15" s="169">
        <v>2021</v>
      </c>
      <c r="P15" s="169">
        <v>2022</v>
      </c>
    </row>
    <row r="16" spans="1:18" s="109" customFormat="1" ht="12" customHeight="1">
      <c r="A16" s="153"/>
      <c r="B16" s="132"/>
      <c r="C16" s="152"/>
      <c r="D16" s="151"/>
      <c r="E16" s="151"/>
      <c r="F16" s="151"/>
    </row>
    <row r="17" spans="1:15" s="109" customFormat="1" ht="12" customHeight="1">
      <c r="A17" s="153"/>
    </row>
    <row r="18" spans="1:15" s="109" customFormat="1" ht="12" customHeight="1">
      <c r="A18" s="153"/>
    </row>
    <row r="19" spans="1:15" s="109" customFormat="1" ht="12" customHeight="1">
      <c r="A19" s="153"/>
      <c r="B19" s="174"/>
      <c r="C19" s="174"/>
      <c r="D19" s="174" t="s">
        <v>342</v>
      </c>
      <c r="E19" s="174"/>
      <c r="F19" s="175"/>
      <c r="G19" s="174" t="s">
        <v>345</v>
      </c>
      <c r="H19" s="174"/>
      <c r="I19" s="174" t="s">
        <v>347</v>
      </c>
      <c r="J19" s="175"/>
      <c r="K19" s="175"/>
      <c r="L19" s="174" t="s">
        <v>343</v>
      </c>
      <c r="M19" s="175"/>
      <c r="N19" s="175"/>
    </row>
    <row r="20" spans="1:15" s="109" customFormat="1" ht="12" customHeight="1">
      <c r="A20" s="153"/>
      <c r="B20" s="171" t="s">
        <v>341</v>
      </c>
      <c r="C20" s="132"/>
      <c r="D20" s="172" t="s">
        <v>344</v>
      </c>
      <c r="E20" s="172"/>
      <c r="F20" s="172"/>
      <c r="G20" s="172" t="s">
        <v>346</v>
      </c>
      <c r="H20" s="172"/>
      <c r="I20" s="172" t="s">
        <v>348</v>
      </c>
      <c r="L20" s="173" t="s">
        <v>323</v>
      </c>
    </row>
    <row r="21" spans="1:15" ht="18.75">
      <c r="B21" s="132"/>
      <c r="C21" s="132"/>
      <c r="D21" s="132"/>
      <c r="E21" s="152"/>
      <c r="F21" s="151"/>
      <c r="G21" s="151"/>
      <c r="H21" s="151"/>
      <c r="I21" s="109"/>
      <c r="J21" s="109"/>
      <c r="K21" s="109"/>
      <c r="L21" s="109"/>
      <c r="M21" s="109"/>
      <c r="N21" s="109"/>
      <c r="O21" s="109"/>
    </row>
    <row r="22" spans="1:15" ht="18.75">
      <c r="B22" s="132"/>
      <c r="C22" s="132"/>
      <c r="D22" s="132"/>
      <c r="E22" s="152"/>
      <c r="F22" s="151"/>
      <c r="G22" s="151"/>
      <c r="H22" s="151"/>
      <c r="I22" s="109"/>
      <c r="J22" s="109"/>
      <c r="K22" s="109"/>
      <c r="L22" s="109"/>
      <c r="M22" s="109"/>
      <c r="N22" s="109"/>
    </row>
    <row r="23" spans="1:15">
      <c r="B23" s="117" t="s">
        <v>328</v>
      </c>
      <c r="C23" s="115"/>
      <c r="D23" s="115"/>
      <c r="E23" s="115"/>
    </row>
  </sheetData>
  <sheetProtection formatCells="0" insertRows="0" deleteRows="0"/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2529" r:id="rId4" name="CustomMemberDispatchertb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EA1F-2B3E-488E-8EE4-8B870B071647}">
  <dimension ref="B2:E25"/>
  <sheetViews>
    <sheetView showGridLines="0" workbookViewId="0">
      <selection activeCell="O25" sqref="O25"/>
    </sheetView>
  </sheetViews>
  <sheetFormatPr baseColWidth="10" defaultColWidth="11.42578125" defaultRowHeight="15"/>
  <cols>
    <col min="1" max="1" width="2.7109375" customWidth="1"/>
    <col min="2" max="2" width="39" customWidth="1"/>
    <col min="3" max="3" width="12" bestFit="1" customWidth="1"/>
    <col min="4" max="4" width="11.7109375" bestFit="1" customWidth="1"/>
  </cols>
  <sheetData>
    <row r="2" spans="2:5" ht="18.75">
      <c r="B2" s="60" t="s">
        <v>532</v>
      </c>
    </row>
    <row r="4" spans="2:5" ht="31.5" thickBot="1">
      <c r="B4" s="401"/>
      <c r="C4" s="402" t="s">
        <v>378</v>
      </c>
      <c r="D4" s="403" t="s">
        <v>379</v>
      </c>
      <c r="E4" s="47"/>
    </row>
    <row r="5" spans="2:5" ht="18.75">
      <c r="B5" s="48" t="s">
        <v>142</v>
      </c>
      <c r="C5" s="3">
        <v>74976.815000000002</v>
      </c>
      <c r="D5" s="49">
        <v>0.29316323674439038</v>
      </c>
      <c r="E5" s="47"/>
    </row>
    <row r="6" spans="2:5" ht="18.75">
      <c r="B6" s="50" t="s">
        <v>143</v>
      </c>
      <c r="C6" s="3">
        <v>17646.328000000001</v>
      </c>
      <c r="D6" s="51">
        <v>6.8998058041451413E-2</v>
      </c>
      <c r="E6" s="47"/>
    </row>
    <row r="7" spans="2:5" ht="18.75">
      <c r="B7" s="48" t="s">
        <v>144</v>
      </c>
      <c r="C7" s="3">
        <v>6226.5829999999996</v>
      </c>
      <c r="D7" s="51">
        <v>2.4346262589809885E-2</v>
      </c>
      <c r="E7" s="47"/>
    </row>
    <row r="8" spans="2:5" ht="18.75">
      <c r="B8" s="48" t="s">
        <v>146</v>
      </c>
      <c r="C8" s="3">
        <v>5120.0360000000001</v>
      </c>
      <c r="D8" s="51">
        <v>2.0019606407764876E-2</v>
      </c>
      <c r="E8" s="47"/>
    </row>
    <row r="9" spans="2:5" ht="18.75">
      <c r="B9" s="48" t="s">
        <v>145</v>
      </c>
      <c r="C9" s="3">
        <v>4762.0870000000004</v>
      </c>
      <c r="D9" s="51">
        <v>1.8620007245951749E-2</v>
      </c>
      <c r="E9" s="47"/>
    </row>
    <row r="10" spans="2:5" ht="18.75">
      <c r="B10" s="48" t="s">
        <v>147</v>
      </c>
      <c r="C10" s="3">
        <v>3581.317</v>
      </c>
      <c r="D10" s="51">
        <v>1.4003135282923261E-2</v>
      </c>
      <c r="E10" s="47"/>
    </row>
    <row r="11" spans="2:5" ht="18.75">
      <c r="B11" s="50" t="s">
        <v>148</v>
      </c>
      <c r="C11" s="3">
        <v>3177.297</v>
      </c>
      <c r="D11" s="51">
        <v>1.2423396120764017E-2</v>
      </c>
      <c r="E11" s="47"/>
    </row>
    <row r="12" spans="2:5" ht="18.75">
      <c r="B12" s="50" t="s">
        <v>149</v>
      </c>
      <c r="C12" s="3">
        <v>3072.4450000000002</v>
      </c>
      <c r="D12" s="51">
        <v>1.2013419360626595E-2</v>
      </c>
      <c r="E12" s="47"/>
    </row>
    <row r="13" spans="2:5" ht="18.75">
      <c r="B13" s="48" t="s">
        <v>150</v>
      </c>
      <c r="C13" s="3">
        <v>3002.027</v>
      </c>
      <c r="D13" s="51">
        <v>1.1738081327061599E-2</v>
      </c>
      <c r="E13" s="47"/>
    </row>
    <row r="14" spans="2:5" ht="18.75">
      <c r="B14" s="48" t="s">
        <v>464</v>
      </c>
      <c r="C14" s="3">
        <v>2546.92</v>
      </c>
      <c r="D14" s="51">
        <v>9.9585893443062731E-3</v>
      </c>
      <c r="E14" s="47"/>
    </row>
    <row r="15" spans="2:5" ht="18.75">
      <c r="B15" s="48" t="s">
        <v>152</v>
      </c>
      <c r="C15" s="3">
        <v>2508.5709999999999</v>
      </c>
      <c r="D15" s="51">
        <v>9.8086427646081279E-3</v>
      </c>
      <c r="E15" s="47"/>
    </row>
    <row r="16" spans="2:5" ht="18.75">
      <c r="B16" s="48" t="s">
        <v>146</v>
      </c>
      <c r="C16" s="3">
        <v>2435.491</v>
      </c>
      <c r="D16" s="51">
        <v>9.5228961729280186E-3</v>
      </c>
      <c r="E16" s="47"/>
    </row>
    <row r="17" spans="2:5" ht="18.75">
      <c r="B17" s="50" t="s">
        <v>151</v>
      </c>
      <c r="C17" s="3">
        <v>2362.4670000000001</v>
      </c>
      <c r="D17" s="51">
        <v>9.2373685441534126E-3</v>
      </c>
      <c r="E17" s="47"/>
    </row>
    <row r="18" spans="2:5" ht="18.75">
      <c r="B18" s="25" t="s">
        <v>153</v>
      </c>
      <c r="C18" s="3">
        <v>2297.83</v>
      </c>
      <c r="D18" s="51">
        <v>8.9846345205296142E-3</v>
      </c>
      <c r="E18" s="47"/>
    </row>
    <row r="19" spans="2:5" ht="18.75">
      <c r="B19" s="50" t="s">
        <v>154</v>
      </c>
      <c r="C19" s="3">
        <v>2233.8000000000002</v>
      </c>
      <c r="D19" s="51">
        <v>8.7342738983993817E-3</v>
      </c>
      <c r="E19" s="47"/>
    </row>
    <row r="20" spans="2:5" ht="18.75">
      <c r="B20" s="48" t="s">
        <v>155</v>
      </c>
      <c r="C20" s="3">
        <v>1943.4179999999999</v>
      </c>
      <c r="D20" s="51">
        <v>7.5988652122300701E-3</v>
      </c>
      <c r="E20" s="47"/>
    </row>
    <row r="21" spans="2:5" ht="18.75">
      <c r="B21" s="48" t="s">
        <v>530</v>
      </c>
      <c r="C21" s="3">
        <v>1928.1769999999999</v>
      </c>
      <c r="D21" s="51">
        <v>7.5392721114665709E-3</v>
      </c>
      <c r="E21" s="47"/>
    </row>
    <row r="22" spans="2:5" ht="18.75">
      <c r="B22" s="48" t="s">
        <v>156</v>
      </c>
      <c r="C22" s="3">
        <v>1896.6869999999999</v>
      </c>
      <c r="D22" s="51">
        <v>7.4161445776405356E-3</v>
      </c>
      <c r="E22" s="47"/>
    </row>
    <row r="23" spans="2:5" ht="18.75">
      <c r="B23" s="48" t="s">
        <v>465</v>
      </c>
      <c r="C23" s="3">
        <v>1739.6610000000001</v>
      </c>
      <c r="D23" s="51">
        <v>6.8021647705091628E-3</v>
      </c>
      <c r="E23" s="47"/>
    </row>
    <row r="24" spans="2:5" ht="18.75">
      <c r="B24" s="48" t="s">
        <v>531</v>
      </c>
      <c r="C24" s="3">
        <v>1598.39</v>
      </c>
      <c r="D24" s="52">
        <v>6.2497878308096465E-3</v>
      </c>
      <c r="E24" s="47"/>
    </row>
    <row r="25" spans="2:5" ht="19.5" thickBot="1">
      <c r="B25" s="404" t="s">
        <v>377</v>
      </c>
      <c r="C25" s="405">
        <f>SUM(C5:C24)</f>
        <v>145056.34700000001</v>
      </c>
      <c r="D25" s="416">
        <f>SUM(D5:D24)</f>
        <v>0.56717784286832473</v>
      </c>
      <c r="E25" s="47"/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3EE2-4816-480C-9819-43455A774A80}">
  <dimension ref="A2:K77"/>
  <sheetViews>
    <sheetView showGridLines="0" workbookViewId="0">
      <selection activeCell="K27" sqref="K27"/>
    </sheetView>
  </sheetViews>
  <sheetFormatPr baseColWidth="10" defaultColWidth="11.42578125" defaultRowHeight="15"/>
  <cols>
    <col min="1" max="1" width="70" customWidth="1"/>
    <col min="2" max="2" width="11.28515625" customWidth="1"/>
    <col min="7" max="7" width="11.42578125" customWidth="1"/>
    <col min="11" max="11" width="15.85546875" bestFit="1" customWidth="1"/>
  </cols>
  <sheetData>
    <row r="2" spans="1:11" ht="18.75">
      <c r="A2" s="60" t="s">
        <v>376</v>
      </c>
    </row>
    <row r="4" spans="1:11">
      <c r="A4" s="277" t="s">
        <v>279</v>
      </c>
      <c r="B4" s="93" t="s">
        <v>522</v>
      </c>
      <c r="C4" s="92" t="s" vm="104">
        <v>409</v>
      </c>
      <c r="D4" s="92" t="s" vm="101">
        <v>360</v>
      </c>
      <c r="E4" s="88" t="s" vm="6">
        <v>361</v>
      </c>
      <c r="F4" s="89" t="s" vm="7">
        <v>362</v>
      </c>
      <c r="G4" s="92" t="s" vm="9">
        <v>363</v>
      </c>
      <c r="H4" s="92" t="s" vm="1">
        <v>364</v>
      </c>
      <c r="I4" s="88" t="s" vm="2">
        <v>365</v>
      </c>
    </row>
    <row r="5" spans="1:11">
      <c r="A5" s="81"/>
      <c r="B5" s="94"/>
      <c r="C5" s="82"/>
      <c r="D5" s="83"/>
      <c r="E5" s="82"/>
      <c r="F5" s="84"/>
      <c r="G5" s="83"/>
      <c r="H5" s="83"/>
      <c r="I5" s="83"/>
    </row>
    <row r="6" spans="1:11">
      <c r="A6" s="266" t="s">
        <v>213</v>
      </c>
      <c r="B6" s="346">
        <v>6393.7770499999997</v>
      </c>
      <c r="C6" s="341">
        <v>6394</v>
      </c>
      <c r="D6" s="341">
        <v>6394</v>
      </c>
      <c r="E6" s="341">
        <v>6394</v>
      </c>
      <c r="F6" s="341">
        <v>6394</v>
      </c>
      <c r="G6" s="341">
        <v>6394</v>
      </c>
      <c r="H6" s="341">
        <v>6393</v>
      </c>
      <c r="I6" s="341">
        <v>6394</v>
      </c>
      <c r="K6" s="329"/>
    </row>
    <row r="7" spans="1:11">
      <c r="A7" s="266" t="s">
        <v>214</v>
      </c>
      <c r="B7" s="346">
        <v>1586.8306379999999</v>
      </c>
      <c r="C7" s="341">
        <v>1587</v>
      </c>
      <c r="D7" s="341">
        <v>1587</v>
      </c>
      <c r="E7" s="341">
        <v>1587</v>
      </c>
      <c r="F7" s="341">
        <v>1587</v>
      </c>
      <c r="G7" s="341">
        <v>1587</v>
      </c>
      <c r="H7" s="341">
        <v>1586</v>
      </c>
      <c r="I7" s="341">
        <v>1587</v>
      </c>
      <c r="K7" s="341"/>
    </row>
    <row r="8" spans="1:11">
      <c r="A8" s="266" t="s">
        <v>215</v>
      </c>
      <c r="B8" s="346">
        <v>1790.257574</v>
      </c>
      <c r="C8" s="341">
        <v>1790</v>
      </c>
      <c r="D8" s="341">
        <v>0</v>
      </c>
      <c r="E8" s="341">
        <v>0</v>
      </c>
      <c r="F8" s="341">
        <v>1535</v>
      </c>
      <c r="G8" s="341">
        <v>1535</v>
      </c>
      <c r="H8" s="341">
        <v>0</v>
      </c>
      <c r="I8" s="341">
        <v>0</v>
      </c>
    </row>
    <row r="9" spans="1:11">
      <c r="A9" s="266" t="s">
        <v>216</v>
      </c>
      <c r="B9" s="346">
        <v>2100</v>
      </c>
      <c r="C9" s="341">
        <v>1700</v>
      </c>
      <c r="D9" s="341">
        <v>1700</v>
      </c>
      <c r="E9" s="341">
        <v>1700</v>
      </c>
      <c r="F9" s="341">
        <v>1850</v>
      </c>
      <c r="G9" s="341">
        <v>1850</v>
      </c>
      <c r="H9" s="341">
        <v>1850</v>
      </c>
      <c r="I9" s="341">
        <v>1850</v>
      </c>
    </row>
    <row r="10" spans="1:11">
      <c r="A10" s="266" t="s">
        <v>217</v>
      </c>
      <c r="B10" s="346">
        <v>18041.02303</v>
      </c>
      <c r="C10" s="341">
        <v>17418</v>
      </c>
      <c r="D10" s="341">
        <v>18323</v>
      </c>
      <c r="E10" s="341">
        <v>17460</v>
      </c>
      <c r="F10" s="341">
        <v>16650</v>
      </c>
      <c r="G10" s="341">
        <v>15813</v>
      </c>
      <c r="H10" s="341">
        <v>16518</v>
      </c>
      <c r="I10" s="341">
        <v>16588</v>
      </c>
    </row>
    <row r="11" spans="1:11">
      <c r="A11" s="267" t="s">
        <v>218</v>
      </c>
      <c r="B11" s="387">
        <f t="shared" ref="B11:I11" si="0">SUM(B6:B10)</f>
        <v>29911.888292</v>
      </c>
      <c r="C11" s="388">
        <f t="shared" si="0"/>
        <v>28889</v>
      </c>
      <c r="D11" s="388">
        <f t="shared" si="0"/>
        <v>28004</v>
      </c>
      <c r="E11" s="388">
        <f t="shared" si="0"/>
        <v>27141</v>
      </c>
      <c r="F11" s="388">
        <f t="shared" si="0"/>
        <v>28016</v>
      </c>
      <c r="G11" s="388">
        <f t="shared" si="0"/>
        <v>27179</v>
      </c>
      <c r="H11" s="388">
        <f t="shared" si="0"/>
        <v>26347</v>
      </c>
      <c r="I11" s="388">
        <f t="shared" si="0"/>
        <v>26419</v>
      </c>
    </row>
    <row r="12" spans="1:11">
      <c r="A12" s="266"/>
      <c r="B12" s="342"/>
      <c r="C12" s="85"/>
      <c r="D12" s="85"/>
      <c r="E12" s="85" t="s">
        <v>260</v>
      </c>
      <c r="F12" s="85"/>
      <c r="G12" s="85"/>
      <c r="H12" s="85"/>
      <c r="I12" s="85" t="s">
        <v>260</v>
      </c>
    </row>
    <row r="13" spans="1:11">
      <c r="A13" s="268" t="s">
        <v>47</v>
      </c>
      <c r="B13" s="342"/>
      <c r="C13" s="85"/>
      <c r="D13" s="85"/>
      <c r="E13" s="85"/>
      <c r="F13" s="85"/>
      <c r="G13" s="85"/>
      <c r="H13" s="85"/>
      <c r="I13" s="85"/>
    </row>
    <row r="14" spans="1:11">
      <c r="A14" s="266" t="s">
        <v>219</v>
      </c>
      <c r="B14" s="346">
        <v>-707.69655499999999</v>
      </c>
      <c r="C14" s="341">
        <v>-704</v>
      </c>
      <c r="D14" s="341">
        <v>-708</v>
      </c>
      <c r="E14" s="341">
        <v>-704</v>
      </c>
      <c r="F14" s="341">
        <v>-689</v>
      </c>
      <c r="G14" s="341">
        <v>-681</v>
      </c>
      <c r="H14" s="341">
        <v>-564</v>
      </c>
      <c r="I14" s="341">
        <v>-534</v>
      </c>
    </row>
    <row r="15" spans="1:11">
      <c r="A15" s="266" t="s">
        <v>220</v>
      </c>
      <c r="B15" s="346">
        <v>-1790.257574</v>
      </c>
      <c r="C15" s="341">
        <v>-1790.3</v>
      </c>
      <c r="D15" s="341">
        <v>0</v>
      </c>
      <c r="E15" s="341">
        <v>0</v>
      </c>
      <c r="F15" s="341">
        <v>-1535</v>
      </c>
      <c r="G15" s="341">
        <v>-1535</v>
      </c>
      <c r="H15" s="341">
        <v>0</v>
      </c>
      <c r="I15" s="341">
        <v>0</v>
      </c>
    </row>
    <row r="16" spans="1:11">
      <c r="A16" s="266" t="s">
        <v>221</v>
      </c>
      <c r="B16" s="346">
        <v>-711.45292300000006</v>
      </c>
      <c r="C16" s="341">
        <v>-733.4</v>
      </c>
      <c r="D16" s="341">
        <v>-605</v>
      </c>
      <c r="E16" s="341">
        <v>-413</v>
      </c>
      <c r="F16" s="341">
        <v>-285</v>
      </c>
      <c r="G16" s="341">
        <v>-305</v>
      </c>
      <c r="H16" s="341">
        <v>-116</v>
      </c>
      <c r="I16" s="341">
        <v>-91</v>
      </c>
    </row>
    <row r="17" spans="1:9">
      <c r="A17" s="266" t="s">
        <v>222</v>
      </c>
      <c r="B17" s="346">
        <v>-2100</v>
      </c>
      <c r="C17" s="341">
        <v>-1700</v>
      </c>
      <c r="D17" s="341">
        <v>-1700</v>
      </c>
      <c r="E17" s="341">
        <v>-1700</v>
      </c>
      <c r="F17" s="341">
        <v>-1850</v>
      </c>
      <c r="G17" s="341">
        <v>-1850</v>
      </c>
      <c r="H17" s="341">
        <v>-1850</v>
      </c>
      <c r="I17" s="341">
        <v>-1850</v>
      </c>
    </row>
    <row r="18" spans="1:9">
      <c r="A18" s="266" t="s">
        <v>223</v>
      </c>
      <c r="B18" s="346">
        <v>-440.56642900000003</v>
      </c>
      <c r="C18" s="341">
        <v>0</v>
      </c>
      <c r="D18" s="341">
        <v>-1189</v>
      </c>
      <c r="E18" s="341">
        <v>-774</v>
      </c>
      <c r="F18" s="341">
        <v>-376</v>
      </c>
      <c r="G18" s="341">
        <v>0</v>
      </c>
      <c r="H18" s="341">
        <v>-1132</v>
      </c>
      <c r="I18" s="341">
        <v>-767</v>
      </c>
    </row>
    <row r="19" spans="1:9">
      <c r="A19" s="269" t="s">
        <v>224</v>
      </c>
      <c r="B19" s="346">
        <v>-22.671229</v>
      </c>
      <c r="C19" s="341">
        <v>-235</v>
      </c>
      <c r="D19" s="341">
        <v>-111</v>
      </c>
      <c r="E19" s="341">
        <v>-128</v>
      </c>
      <c r="F19" s="341">
        <v>-305</v>
      </c>
      <c r="G19" s="341">
        <v>-325</v>
      </c>
      <c r="H19" s="341">
        <v>-170</v>
      </c>
      <c r="I19" s="341">
        <v>-110</v>
      </c>
    </row>
    <row r="20" spans="1:9" ht="30">
      <c r="A20" s="269" t="s">
        <v>225</v>
      </c>
      <c r="B20" s="346">
        <v>-233.87311199999999</v>
      </c>
      <c r="C20" s="348">
        <v>-241</v>
      </c>
      <c r="D20" s="348">
        <v>-165</v>
      </c>
      <c r="E20" s="348">
        <v>-168</v>
      </c>
      <c r="F20" s="348">
        <v>-146</v>
      </c>
      <c r="G20" s="348">
        <v>-150</v>
      </c>
      <c r="H20" s="348">
        <v>-149</v>
      </c>
      <c r="I20" s="348">
        <v>-149.19999999999999</v>
      </c>
    </row>
    <row r="21" spans="1:9">
      <c r="A21" s="266" t="s">
        <v>226</v>
      </c>
      <c r="B21" s="346">
        <v>-93.289282</v>
      </c>
      <c r="C21" s="341">
        <v>-80</v>
      </c>
      <c r="D21" s="341">
        <v>-79</v>
      </c>
      <c r="E21" s="341">
        <v>-80</v>
      </c>
      <c r="F21" s="341">
        <v>-79</v>
      </c>
      <c r="G21" s="341">
        <v>-71</v>
      </c>
      <c r="H21" s="341">
        <v>-65</v>
      </c>
      <c r="I21" s="341">
        <v>-63.4</v>
      </c>
    </row>
    <row r="22" spans="1:9">
      <c r="A22" s="267" t="s">
        <v>227</v>
      </c>
      <c r="B22" s="389">
        <f>SUM(B14:B21)+B11</f>
        <v>23812.081188</v>
      </c>
      <c r="C22" s="390">
        <f t="shared" ref="C22:I22" si="1">SUM(C14:C21)+C11</f>
        <v>23405.3</v>
      </c>
      <c r="D22" s="390">
        <f t="shared" si="1"/>
        <v>23447</v>
      </c>
      <c r="E22" s="390">
        <f t="shared" si="1"/>
        <v>23174</v>
      </c>
      <c r="F22" s="390">
        <f t="shared" si="1"/>
        <v>22751</v>
      </c>
      <c r="G22" s="390">
        <f t="shared" si="1"/>
        <v>22262</v>
      </c>
      <c r="H22" s="390">
        <f t="shared" si="1"/>
        <v>22301</v>
      </c>
      <c r="I22" s="390">
        <f t="shared" si="1"/>
        <v>22854.400000000001</v>
      </c>
    </row>
    <row r="23" spans="1:9">
      <c r="A23" s="266" t="s">
        <v>228</v>
      </c>
      <c r="B23" s="346">
        <v>2277.44634</v>
      </c>
      <c r="C23" s="341">
        <v>1836</v>
      </c>
      <c r="D23" s="341">
        <v>1837</v>
      </c>
      <c r="E23" s="341">
        <v>1837</v>
      </c>
      <c r="F23" s="341">
        <v>1981</v>
      </c>
      <c r="G23" s="341">
        <v>1951</v>
      </c>
      <c r="H23" s="341">
        <v>1951</v>
      </c>
      <c r="I23" s="341">
        <v>1951</v>
      </c>
    </row>
    <row r="24" spans="1:9">
      <c r="A24" s="266" t="s">
        <v>229</v>
      </c>
      <c r="B24" s="346">
        <v>-47.078254000000001</v>
      </c>
      <c r="C24" s="341">
        <v>-48</v>
      </c>
      <c r="D24" s="341">
        <v>-46</v>
      </c>
      <c r="E24" s="341">
        <v>-46</v>
      </c>
      <c r="F24" s="341">
        <v>-47</v>
      </c>
      <c r="G24" s="341">
        <v>-49</v>
      </c>
      <c r="H24" s="341">
        <v>0</v>
      </c>
      <c r="I24" s="341">
        <v>0</v>
      </c>
    </row>
    <row r="25" spans="1:9">
      <c r="A25" s="267" t="s">
        <v>47</v>
      </c>
      <c r="B25" s="389">
        <f>SUM(B22:B24)</f>
        <v>26042.449273999999</v>
      </c>
      <c r="C25" s="390">
        <f t="shared" ref="C25:I25" si="2">SUM(C22:C24)</f>
        <v>25193.3</v>
      </c>
      <c r="D25" s="390">
        <f t="shared" si="2"/>
        <v>25238</v>
      </c>
      <c r="E25" s="390">
        <f t="shared" si="2"/>
        <v>24965</v>
      </c>
      <c r="F25" s="390">
        <f t="shared" si="2"/>
        <v>24685</v>
      </c>
      <c r="G25" s="390">
        <f t="shared" si="2"/>
        <v>24164</v>
      </c>
      <c r="H25" s="390">
        <f t="shared" si="2"/>
        <v>24252</v>
      </c>
      <c r="I25" s="390">
        <f t="shared" si="2"/>
        <v>24805.4</v>
      </c>
    </row>
    <row r="26" spans="1:9">
      <c r="A26" s="266"/>
      <c r="B26" s="330"/>
      <c r="C26" s="85"/>
      <c r="D26" s="85"/>
      <c r="E26" s="85"/>
      <c r="F26" s="85"/>
      <c r="G26" s="85"/>
      <c r="H26" s="85"/>
      <c r="I26" s="85"/>
    </row>
    <row r="27" spans="1:9">
      <c r="A27" s="268" t="s">
        <v>230</v>
      </c>
      <c r="B27" s="330"/>
      <c r="C27" s="85"/>
      <c r="D27" s="85"/>
      <c r="E27" s="85"/>
      <c r="F27" s="85"/>
      <c r="G27" s="85"/>
      <c r="H27" s="85"/>
      <c r="I27" s="85"/>
    </row>
    <row r="28" spans="1:9" ht="17.25">
      <c r="A28" s="266" t="s">
        <v>261</v>
      </c>
      <c r="B28" s="346">
        <v>2920.0074500000001</v>
      </c>
      <c r="C28" s="341">
        <v>2272</v>
      </c>
      <c r="D28" s="341">
        <v>2273</v>
      </c>
      <c r="E28" s="341">
        <v>2273</v>
      </c>
      <c r="F28" s="341">
        <v>2274</v>
      </c>
      <c r="G28" s="341">
        <v>2238</v>
      </c>
      <c r="H28" s="341">
        <v>2237</v>
      </c>
      <c r="I28" s="341">
        <v>2237</v>
      </c>
    </row>
    <row r="29" spans="1:9">
      <c r="A29" s="266" t="s">
        <v>231</v>
      </c>
      <c r="B29" s="346">
        <v>-191.67785000000001</v>
      </c>
      <c r="C29" s="341">
        <v>-188</v>
      </c>
      <c r="D29" s="341">
        <v>-184</v>
      </c>
      <c r="E29" s="341">
        <v>-188</v>
      </c>
      <c r="F29" s="341">
        <v>-192</v>
      </c>
      <c r="G29" s="341">
        <v>-195</v>
      </c>
      <c r="H29" s="341">
        <v>-43</v>
      </c>
      <c r="I29" s="341">
        <v>-43</v>
      </c>
    </row>
    <row r="30" spans="1:9">
      <c r="A30" s="267" t="s">
        <v>232</v>
      </c>
      <c r="B30" s="389">
        <f>SUM(B28:B29)</f>
        <v>2728.3296</v>
      </c>
      <c r="C30" s="390">
        <f t="shared" ref="C30:I30" si="3">SUM(C28:C29)</f>
        <v>2084</v>
      </c>
      <c r="D30" s="390">
        <f t="shared" si="3"/>
        <v>2089</v>
      </c>
      <c r="E30" s="390">
        <f t="shared" si="3"/>
        <v>2085</v>
      </c>
      <c r="F30" s="390">
        <f t="shared" si="3"/>
        <v>2082</v>
      </c>
      <c r="G30" s="390">
        <f t="shared" si="3"/>
        <v>2043</v>
      </c>
      <c r="H30" s="390">
        <f t="shared" si="3"/>
        <v>2194</v>
      </c>
      <c r="I30" s="390">
        <f t="shared" si="3"/>
        <v>2194</v>
      </c>
    </row>
    <row r="31" spans="1:9">
      <c r="A31" s="270"/>
      <c r="B31" s="340"/>
      <c r="C31" s="349"/>
      <c r="D31" s="349"/>
      <c r="E31" s="349"/>
      <c r="F31" s="349"/>
      <c r="G31" s="349"/>
      <c r="H31" s="349"/>
      <c r="I31" s="349"/>
    </row>
    <row r="32" spans="1:9">
      <c r="A32" s="267" t="s">
        <v>233</v>
      </c>
      <c r="B32" s="389">
        <f>+B25+B30</f>
        <v>28770.778874</v>
      </c>
      <c r="C32" s="390">
        <f t="shared" ref="C32:I32" si="4">+C25+C30</f>
        <v>27277.3</v>
      </c>
      <c r="D32" s="390">
        <f t="shared" si="4"/>
        <v>27327</v>
      </c>
      <c r="E32" s="390">
        <f t="shared" si="4"/>
        <v>27050</v>
      </c>
      <c r="F32" s="390">
        <f t="shared" si="4"/>
        <v>26767</v>
      </c>
      <c r="G32" s="390">
        <f t="shared" si="4"/>
        <v>26207</v>
      </c>
      <c r="H32" s="390">
        <f t="shared" si="4"/>
        <v>26446</v>
      </c>
      <c r="I32" s="390">
        <f t="shared" si="4"/>
        <v>26999.4</v>
      </c>
    </row>
    <row r="33" spans="1:9">
      <c r="A33" s="271"/>
      <c r="B33" s="98"/>
      <c r="C33" s="85"/>
      <c r="D33" s="85"/>
      <c r="F33" s="85"/>
      <c r="G33" s="85"/>
    </row>
    <row r="34" spans="1:9">
      <c r="A34" s="272" t="s">
        <v>234</v>
      </c>
      <c r="B34" s="95" t="str">
        <f>+B4</f>
        <v>Q1-23</v>
      </c>
      <c r="C34" s="82" t="s" vm="104">
        <v>409</v>
      </c>
      <c r="D34" s="82" t="s" vm="101">
        <v>360</v>
      </c>
      <c r="E34" s="82" t="s" vm="6">
        <v>361</v>
      </c>
      <c r="F34" s="82" t="s" vm="7">
        <v>362</v>
      </c>
      <c r="G34" s="82" t="s" vm="9">
        <v>363</v>
      </c>
      <c r="H34" s="82" t="s" vm="1">
        <v>364</v>
      </c>
      <c r="I34" s="82" t="s" vm="2">
        <v>365</v>
      </c>
    </row>
    <row r="35" spans="1:9">
      <c r="A35" s="273"/>
      <c r="B35" s="96"/>
      <c r="C35" s="90"/>
      <c r="D35" s="91"/>
      <c r="E35" s="90"/>
      <c r="F35" s="91"/>
      <c r="G35" s="91"/>
      <c r="H35" s="91"/>
      <c r="I35" s="91"/>
    </row>
    <row r="36" spans="1:9">
      <c r="A36" s="266" t="s">
        <v>235</v>
      </c>
      <c r="B36" s="346">
        <v>17587.778739000001</v>
      </c>
      <c r="C36" s="341">
        <v>16359</v>
      </c>
      <c r="D36" s="341">
        <v>15519</v>
      </c>
      <c r="E36" s="341">
        <v>18556</v>
      </c>
      <c r="F36" s="341">
        <v>18124</v>
      </c>
      <c r="G36" s="341">
        <v>18535</v>
      </c>
      <c r="H36" s="341">
        <v>17712</v>
      </c>
      <c r="I36" s="341">
        <v>20045</v>
      </c>
    </row>
    <row r="37" spans="1:9">
      <c r="A37" s="266" t="s">
        <v>236</v>
      </c>
      <c r="B37" s="346">
        <v>24667.801998999999</v>
      </c>
      <c r="C37" s="341">
        <v>25379</v>
      </c>
      <c r="D37" s="341">
        <v>24092</v>
      </c>
      <c r="E37" s="341">
        <v>23847</v>
      </c>
      <c r="F37" s="341">
        <v>25608</v>
      </c>
      <c r="G37" s="341">
        <v>25456</v>
      </c>
      <c r="H37" s="341">
        <v>23455</v>
      </c>
      <c r="I37" s="341">
        <v>22940</v>
      </c>
    </row>
    <row r="38" spans="1:9">
      <c r="A38" s="266" t="s">
        <v>237</v>
      </c>
      <c r="B38" s="346">
        <v>10221.367028999999</v>
      </c>
      <c r="C38" s="341">
        <v>11011</v>
      </c>
      <c r="D38" s="341">
        <v>10815</v>
      </c>
      <c r="E38" s="341">
        <v>7886</v>
      </c>
      <c r="F38" s="341">
        <v>7492</v>
      </c>
      <c r="G38" s="341">
        <v>7116</v>
      </c>
      <c r="H38" s="341">
        <v>7791</v>
      </c>
      <c r="I38" s="341">
        <v>6094</v>
      </c>
    </row>
    <row r="39" spans="1:9">
      <c r="A39" s="266" t="s">
        <v>238</v>
      </c>
      <c r="B39" s="346">
        <v>1471.757828</v>
      </c>
      <c r="C39" s="341">
        <v>1408</v>
      </c>
      <c r="D39" s="341">
        <v>1250</v>
      </c>
      <c r="E39" s="341">
        <v>1233</v>
      </c>
      <c r="F39" s="341">
        <v>1121</v>
      </c>
      <c r="G39" s="341">
        <v>1172</v>
      </c>
      <c r="H39" s="341">
        <v>1327</v>
      </c>
      <c r="I39" s="341">
        <v>1305</v>
      </c>
    </row>
    <row r="40" spans="1:9" ht="17.25">
      <c r="A40" s="266" t="s">
        <v>262</v>
      </c>
      <c r="B40" s="346">
        <v>35031.648760999997</v>
      </c>
      <c r="C40" s="341">
        <v>32983.4</v>
      </c>
      <c r="D40" s="341">
        <v>31568</v>
      </c>
      <c r="E40" s="341">
        <v>30915</v>
      </c>
      <c r="F40" s="341">
        <v>31307</v>
      </c>
      <c r="G40" s="341">
        <v>30473</v>
      </c>
      <c r="H40" s="341">
        <v>28959</v>
      </c>
      <c r="I40" s="341">
        <v>29148</v>
      </c>
    </row>
    <row r="41" spans="1:9">
      <c r="A41" s="266" t="s">
        <v>239</v>
      </c>
      <c r="B41" s="346">
        <v>1915.7588169999999</v>
      </c>
      <c r="C41" s="341">
        <v>2012.4</v>
      </c>
      <c r="D41" s="341">
        <v>2004</v>
      </c>
      <c r="E41" s="341">
        <v>2065</v>
      </c>
      <c r="F41" s="341">
        <v>2169</v>
      </c>
      <c r="G41" s="341">
        <v>1997</v>
      </c>
      <c r="H41" s="341">
        <v>2454</v>
      </c>
      <c r="I41" s="341">
        <v>2614</v>
      </c>
    </row>
    <row r="42" spans="1:9">
      <c r="A42" s="266" t="s">
        <v>240</v>
      </c>
      <c r="B42" s="346">
        <v>0</v>
      </c>
      <c r="C42" s="341">
        <v>0</v>
      </c>
      <c r="D42" s="341">
        <v>0</v>
      </c>
      <c r="E42" s="341">
        <v>0</v>
      </c>
      <c r="F42" s="341">
        <v>0</v>
      </c>
      <c r="G42" s="341">
        <v>0</v>
      </c>
      <c r="H42" s="341">
        <v>0</v>
      </c>
      <c r="I42" s="341">
        <v>0</v>
      </c>
    </row>
    <row r="43" spans="1:9">
      <c r="A43" s="267" t="s">
        <v>241</v>
      </c>
      <c r="B43" s="389">
        <f>SUM(B36:B42)</f>
        <v>90896.113172999991</v>
      </c>
      <c r="C43" s="390">
        <f t="shared" ref="C43:I43" si="5">SUM(C36:C42)</f>
        <v>89152.799999999988</v>
      </c>
      <c r="D43" s="390">
        <f t="shared" si="5"/>
        <v>85248</v>
      </c>
      <c r="E43" s="390">
        <f t="shared" si="5"/>
        <v>84502</v>
      </c>
      <c r="F43" s="390">
        <f t="shared" si="5"/>
        <v>85821</v>
      </c>
      <c r="G43" s="390">
        <f t="shared" si="5"/>
        <v>84749</v>
      </c>
      <c r="H43" s="390">
        <f t="shared" si="5"/>
        <v>81698</v>
      </c>
      <c r="I43" s="390">
        <f t="shared" si="5"/>
        <v>82146</v>
      </c>
    </row>
    <row r="44" spans="1:9">
      <c r="A44" s="271"/>
      <c r="B44" s="350"/>
      <c r="C44" s="349"/>
      <c r="D44" s="349"/>
      <c r="E44" s="349"/>
      <c r="F44" s="349"/>
      <c r="G44" s="349"/>
      <c r="H44" s="349"/>
      <c r="I44" s="349"/>
    </row>
    <row r="45" spans="1:9">
      <c r="A45" s="270" t="s">
        <v>242</v>
      </c>
      <c r="B45" s="346">
        <v>33.502049</v>
      </c>
      <c r="C45" s="341">
        <v>25.6</v>
      </c>
      <c r="D45" s="341">
        <v>35</v>
      </c>
      <c r="E45" s="341">
        <v>47</v>
      </c>
      <c r="F45" s="341">
        <v>43</v>
      </c>
      <c r="G45" s="341">
        <v>43</v>
      </c>
      <c r="H45" s="341">
        <v>53</v>
      </c>
      <c r="I45" s="341">
        <v>56</v>
      </c>
    </row>
    <row r="46" spans="1:9">
      <c r="A46" s="270" t="s">
        <v>243</v>
      </c>
      <c r="B46" s="346">
        <v>554.11154499999998</v>
      </c>
      <c r="C46" s="341">
        <v>222</v>
      </c>
      <c r="D46" s="341">
        <v>426</v>
      </c>
      <c r="E46" s="341">
        <v>246</v>
      </c>
      <c r="F46" s="341">
        <v>230</v>
      </c>
      <c r="G46" s="341">
        <v>277</v>
      </c>
      <c r="H46" s="341">
        <v>223</v>
      </c>
      <c r="I46" s="341">
        <v>147</v>
      </c>
    </row>
    <row r="47" spans="1:9">
      <c r="A47" s="270" t="s">
        <v>244</v>
      </c>
      <c r="B47" s="346">
        <v>1739.379261</v>
      </c>
      <c r="C47" s="341">
        <v>1817.7</v>
      </c>
      <c r="D47" s="341">
        <v>2440</v>
      </c>
      <c r="E47" s="341">
        <v>1258</v>
      </c>
      <c r="F47" s="341">
        <v>1388</v>
      </c>
      <c r="G47" s="341">
        <v>1042</v>
      </c>
      <c r="H47" s="341">
        <v>2702</v>
      </c>
      <c r="I47" s="341">
        <v>2835</v>
      </c>
    </row>
    <row r="48" spans="1:9">
      <c r="A48" s="270" t="s">
        <v>245</v>
      </c>
      <c r="B48" s="346">
        <v>10703.067547000001</v>
      </c>
      <c r="C48" s="341">
        <v>10587.6</v>
      </c>
      <c r="D48" s="341">
        <v>10688</v>
      </c>
      <c r="E48" s="341">
        <v>10839</v>
      </c>
      <c r="F48" s="341">
        <v>9942</v>
      </c>
      <c r="G48" s="341">
        <v>10408</v>
      </c>
      <c r="H48" s="341">
        <v>9278</v>
      </c>
      <c r="I48" s="341">
        <v>9810</v>
      </c>
    </row>
    <row r="49" spans="1:9">
      <c r="A49" s="270" t="s">
        <v>246</v>
      </c>
      <c r="B49" s="346">
        <v>5066.7036239999998</v>
      </c>
      <c r="C49" s="341">
        <v>4471.8</v>
      </c>
      <c r="D49" s="341">
        <v>4806</v>
      </c>
      <c r="E49" s="341">
        <v>4810</v>
      </c>
      <c r="F49" s="341">
        <v>4682</v>
      </c>
      <c r="G49" s="341">
        <v>4147</v>
      </c>
      <c r="H49" s="341">
        <v>4401</v>
      </c>
      <c r="I49" s="341">
        <v>4422</v>
      </c>
    </row>
    <row r="50" spans="1:9">
      <c r="A50" s="270" t="s">
        <v>247</v>
      </c>
      <c r="B50" s="346">
        <v>481.13770499999998</v>
      </c>
      <c r="C50" s="341">
        <v>555</v>
      </c>
      <c r="D50" s="341">
        <v>586</v>
      </c>
      <c r="E50" s="341">
        <v>570</v>
      </c>
      <c r="F50" s="341">
        <v>679</v>
      </c>
      <c r="G50" s="341">
        <v>881</v>
      </c>
      <c r="H50" s="341">
        <v>712</v>
      </c>
      <c r="I50" s="341">
        <v>820</v>
      </c>
    </row>
    <row r="51" spans="1:9">
      <c r="A51" s="270" t="s">
        <v>248</v>
      </c>
      <c r="B51" s="346">
        <v>2614.9345939999998</v>
      </c>
      <c r="C51" s="341">
        <v>1997</v>
      </c>
      <c r="D51" s="341">
        <v>2076</v>
      </c>
      <c r="E51" s="341">
        <v>2170</v>
      </c>
      <c r="F51" s="341">
        <v>2665</v>
      </c>
      <c r="G51" s="341">
        <v>2524</v>
      </c>
      <c r="H51" s="341">
        <v>2577</v>
      </c>
      <c r="I51" s="341">
        <v>2568</v>
      </c>
    </row>
    <row r="52" spans="1:9">
      <c r="A52" s="270" t="s">
        <v>240</v>
      </c>
      <c r="B52" s="346">
        <v>6851.0683349999999</v>
      </c>
      <c r="C52" s="341">
        <v>6834</v>
      </c>
      <c r="D52" s="341">
        <v>6815</v>
      </c>
      <c r="E52" s="341">
        <v>6772</v>
      </c>
      <c r="F52" s="341">
        <v>6641</v>
      </c>
      <c r="G52" s="341">
        <v>6494</v>
      </c>
      <c r="H52" s="341">
        <v>6405</v>
      </c>
      <c r="I52" s="341">
        <v>6648</v>
      </c>
    </row>
    <row r="53" spans="1:9">
      <c r="A53" s="270" t="s">
        <v>249</v>
      </c>
      <c r="B53" s="346">
        <v>1.8446180000000001</v>
      </c>
      <c r="C53" s="341">
        <v>16</v>
      </c>
      <c r="D53" s="341">
        <v>192</v>
      </c>
      <c r="E53" s="341">
        <v>192</v>
      </c>
      <c r="F53" s="341">
        <v>192</v>
      </c>
      <c r="G53" s="341">
        <v>196</v>
      </c>
      <c r="H53" s="341">
        <v>182</v>
      </c>
      <c r="I53" s="341">
        <v>179</v>
      </c>
    </row>
    <row r="54" spans="1:9">
      <c r="A54" s="270" t="s">
        <v>136</v>
      </c>
      <c r="B54" s="346">
        <v>5475.293627</v>
      </c>
      <c r="C54" s="341">
        <v>4930</v>
      </c>
      <c r="D54" s="341">
        <v>3785</v>
      </c>
      <c r="E54" s="341">
        <v>3844</v>
      </c>
      <c r="F54" s="341">
        <v>3832</v>
      </c>
      <c r="G54" s="341">
        <v>3811</v>
      </c>
      <c r="H54" s="341">
        <v>4915</v>
      </c>
      <c r="I54" s="341">
        <v>5063</v>
      </c>
    </row>
    <row r="55" spans="1:9">
      <c r="A55" s="267" t="s">
        <v>250</v>
      </c>
      <c r="B55" s="389">
        <f>SUM(B45:B54)</f>
        <v>33521.042905000002</v>
      </c>
      <c r="C55" s="390">
        <f t="shared" ref="C55:I55" si="6">SUM(C45:C54)</f>
        <v>31456.7</v>
      </c>
      <c r="D55" s="390">
        <f t="shared" si="6"/>
        <v>31849</v>
      </c>
      <c r="E55" s="390">
        <f t="shared" si="6"/>
        <v>30748</v>
      </c>
      <c r="F55" s="390">
        <f t="shared" si="6"/>
        <v>30294</v>
      </c>
      <c r="G55" s="390">
        <f t="shared" si="6"/>
        <v>29823</v>
      </c>
      <c r="H55" s="390">
        <f t="shared" si="6"/>
        <v>31448</v>
      </c>
      <c r="I55" s="390">
        <f t="shared" si="6"/>
        <v>32548</v>
      </c>
    </row>
    <row r="56" spans="1:9">
      <c r="A56" s="274"/>
      <c r="B56" s="351"/>
      <c r="C56" s="349"/>
      <c r="D56" s="349"/>
      <c r="E56" s="349"/>
      <c r="F56" s="349"/>
      <c r="G56" s="349"/>
      <c r="H56" s="349"/>
      <c r="I56" s="349"/>
    </row>
    <row r="57" spans="1:9">
      <c r="A57" s="270" t="s">
        <v>251</v>
      </c>
      <c r="B57" s="346">
        <v>461.20347500000003</v>
      </c>
      <c r="C57" s="341">
        <v>416</v>
      </c>
      <c r="D57" s="341">
        <v>501</v>
      </c>
      <c r="E57" s="341">
        <v>351.91980866760002</v>
      </c>
      <c r="F57" s="341">
        <v>336</v>
      </c>
      <c r="G57" s="341">
        <v>259</v>
      </c>
      <c r="H57" s="341">
        <v>358</v>
      </c>
      <c r="I57" s="341">
        <v>358</v>
      </c>
    </row>
    <row r="58" spans="1:9">
      <c r="A58" s="270" t="s">
        <v>252</v>
      </c>
      <c r="B58" s="346">
        <v>11223.169862999999</v>
      </c>
      <c r="C58" s="341">
        <v>11121</v>
      </c>
      <c r="D58" s="341">
        <v>10621</v>
      </c>
      <c r="E58" s="341">
        <v>10594.585419471599</v>
      </c>
      <c r="F58" s="341">
        <v>10554</v>
      </c>
      <c r="G58" s="341">
        <v>10587</v>
      </c>
      <c r="H58" s="341">
        <v>10007</v>
      </c>
      <c r="I58" s="341">
        <v>9847</v>
      </c>
    </row>
    <row r="59" spans="1:9" ht="17.25">
      <c r="A59" s="270" t="s">
        <v>517</v>
      </c>
      <c r="B59" s="346">
        <v>583.40226700000005</v>
      </c>
      <c r="C59" s="341">
        <v>2177</v>
      </c>
      <c r="D59" s="341">
        <v>3383</v>
      </c>
      <c r="E59" s="341">
        <v>3421.8037039999999</v>
      </c>
      <c r="F59" s="341">
        <v>2229</v>
      </c>
      <c r="G59" s="341">
        <v>2563</v>
      </c>
      <c r="H59" s="341">
        <v>3105</v>
      </c>
      <c r="I59" s="341">
        <v>2499</v>
      </c>
    </row>
    <row r="60" spans="1:9">
      <c r="A60" s="267" t="s">
        <v>57</v>
      </c>
      <c r="B60" s="389">
        <f>+B43+B55+B57+B58+B59</f>
        <v>136684.931683</v>
      </c>
      <c r="C60" s="390">
        <f t="shared" ref="C60:I60" si="7">+C43+C55+C57+C58+C59</f>
        <v>134323.5</v>
      </c>
      <c r="D60" s="390">
        <f t="shared" si="7"/>
        <v>131602</v>
      </c>
      <c r="E60" s="390">
        <f t="shared" si="7"/>
        <v>129618.3089321392</v>
      </c>
      <c r="F60" s="390">
        <f t="shared" si="7"/>
        <v>129234</v>
      </c>
      <c r="G60" s="390">
        <f t="shared" si="7"/>
        <v>127981</v>
      </c>
      <c r="H60" s="390">
        <f t="shared" si="7"/>
        <v>126616</v>
      </c>
      <c r="I60" s="390">
        <f t="shared" si="7"/>
        <v>127398</v>
      </c>
    </row>
    <row r="61" spans="1:9">
      <c r="A61" s="271"/>
      <c r="B61" s="350"/>
      <c r="C61" s="349"/>
      <c r="D61" s="349"/>
      <c r="E61" s="349"/>
      <c r="F61" s="349"/>
      <c r="G61" s="349"/>
      <c r="H61" s="349"/>
      <c r="I61" s="349"/>
    </row>
    <row r="62" spans="1:9">
      <c r="A62" s="270" t="s">
        <v>275</v>
      </c>
      <c r="B62" s="346">
        <v>6150.7962458099992</v>
      </c>
      <c r="C62" s="341">
        <v>6045</v>
      </c>
      <c r="D62" s="341">
        <v>5922</v>
      </c>
      <c r="E62" s="341">
        <v>5832.8239019462635</v>
      </c>
      <c r="F62" s="341">
        <v>5815.53</v>
      </c>
      <c r="G62" s="341">
        <v>5759.1449999999995</v>
      </c>
      <c r="H62" s="341">
        <v>5698</v>
      </c>
      <c r="I62" s="341">
        <v>5732.91</v>
      </c>
    </row>
    <row r="63" spans="1:9">
      <c r="A63" s="271" t="s">
        <v>253</v>
      </c>
      <c r="B63" s="346"/>
      <c r="C63" s="341"/>
      <c r="D63" s="341"/>
      <c r="E63" s="341"/>
      <c r="F63" s="341"/>
      <c r="G63" s="341"/>
      <c r="H63" s="341"/>
      <c r="I63" s="341"/>
    </row>
    <row r="64" spans="1:9">
      <c r="A64" s="270" t="s">
        <v>254</v>
      </c>
      <c r="B64" s="346">
        <v>3417.1090254500004</v>
      </c>
      <c r="C64" s="341">
        <v>3358</v>
      </c>
      <c r="D64" s="341">
        <v>3290</v>
      </c>
      <c r="E64" s="341">
        <v>3240.4577233034797</v>
      </c>
      <c r="F64" s="341">
        <v>3230.8500000000004</v>
      </c>
      <c r="G64" s="341">
        <v>3199.5250000000001</v>
      </c>
      <c r="H64" s="341">
        <v>3165</v>
      </c>
      <c r="I64" s="341">
        <v>3184.9500000000003</v>
      </c>
    </row>
    <row r="65" spans="1:9">
      <c r="A65" s="266" t="s">
        <v>255</v>
      </c>
      <c r="B65" s="346">
        <v>6109.7909375045992</v>
      </c>
      <c r="C65" s="341">
        <v>6014</v>
      </c>
      <c r="D65" s="341">
        <v>5922</v>
      </c>
      <c r="E65" s="341">
        <v>5832.8239019462635</v>
      </c>
      <c r="F65" s="341">
        <v>5815.53</v>
      </c>
      <c r="G65" s="341">
        <v>5759.1449999999995</v>
      </c>
      <c r="H65" s="341">
        <v>5698</v>
      </c>
      <c r="I65" s="341">
        <v>5732.91</v>
      </c>
    </row>
    <row r="66" spans="1:9">
      <c r="A66" s="270" t="s">
        <v>256</v>
      </c>
      <c r="B66" s="346">
        <v>3417.1090254500004</v>
      </c>
      <c r="C66" s="341">
        <v>2686</v>
      </c>
      <c r="D66" s="341">
        <v>1974</v>
      </c>
      <c r="E66" s="341">
        <v>1944.2746339820878</v>
      </c>
      <c r="F66" s="341">
        <v>1292.3399999999999</v>
      </c>
      <c r="G66" s="341">
        <v>1279.81</v>
      </c>
      <c r="H66" s="341">
        <v>1266</v>
      </c>
      <c r="I66" s="341">
        <v>1273.98</v>
      </c>
    </row>
    <row r="67" spans="1:9">
      <c r="A67" s="270" t="s">
        <v>257</v>
      </c>
      <c r="B67" s="346">
        <v>12944.008988404601</v>
      </c>
      <c r="C67" s="341">
        <v>12058</v>
      </c>
      <c r="D67" s="341">
        <v>11186</v>
      </c>
      <c r="E67" s="341">
        <v>11017.556259231831</v>
      </c>
      <c r="F67" s="341">
        <v>10338.720000000001</v>
      </c>
      <c r="G67" s="341">
        <v>10238.48</v>
      </c>
      <c r="H67" s="341">
        <v>10129</v>
      </c>
      <c r="I67" s="341">
        <v>10191.84</v>
      </c>
    </row>
    <row r="68" spans="1:9">
      <c r="A68" s="331" t="s">
        <v>258</v>
      </c>
      <c r="B68" s="346">
        <v>4717.1962318849</v>
      </c>
      <c r="C68" s="341">
        <v>5302</v>
      </c>
      <c r="D68" s="341">
        <v>6339</v>
      </c>
      <c r="E68" s="341">
        <v>6323.6198388219054</v>
      </c>
      <c r="F68" s="341">
        <v>6596.75</v>
      </c>
      <c r="G68" s="341">
        <v>6264.375</v>
      </c>
      <c r="H68" s="341">
        <v>6474</v>
      </c>
      <c r="I68" s="341">
        <v>6929.6499999999978</v>
      </c>
    </row>
    <row r="69" spans="1:9">
      <c r="A69" s="270"/>
      <c r="B69" s="97"/>
      <c r="C69" s="85"/>
      <c r="D69" s="85"/>
      <c r="E69" s="85"/>
      <c r="F69" s="85"/>
      <c r="G69" s="85"/>
      <c r="H69" s="85"/>
      <c r="I69" s="85"/>
    </row>
    <row r="70" spans="1:9">
      <c r="A70" s="275" t="s">
        <v>44</v>
      </c>
      <c r="B70" s="343">
        <v>0.17419548479920452</v>
      </c>
      <c r="C70" s="344">
        <v>0.1742411952812471</v>
      </c>
      <c r="D70" s="344">
        <v>0.17816483050715698</v>
      </c>
      <c r="E70" s="344">
        <v>0.17878647076110671</v>
      </c>
      <c r="F70" s="86">
        <v>0.17604500363681383</v>
      </c>
      <c r="G70" s="87">
        <v>0.17394769536103016</v>
      </c>
      <c r="H70" s="344">
        <v>0.17612881748618714</v>
      </c>
      <c r="I70" s="87">
        <v>0.17939371104726917</v>
      </c>
    </row>
    <row r="71" spans="1:9">
      <c r="A71" s="275" t="s">
        <v>45</v>
      </c>
      <c r="B71" s="343">
        <v>0.19051313862140207</v>
      </c>
      <c r="C71" s="344">
        <v>0.18755416201782732</v>
      </c>
      <c r="D71" s="344">
        <v>0.1917705759558952</v>
      </c>
      <c r="E71" s="344">
        <v>0.19260396317213382</v>
      </c>
      <c r="F71" s="86">
        <v>0.19101010569973845</v>
      </c>
      <c r="G71" s="87">
        <v>0.18880927637696221</v>
      </c>
      <c r="H71" s="344">
        <v>0.19153603300397318</v>
      </c>
      <c r="I71" s="87">
        <v>0.19470792320130612</v>
      </c>
    </row>
    <row r="72" spans="1:9">
      <c r="A72" s="276" t="s">
        <v>46</v>
      </c>
      <c r="B72" s="345">
        <v>0.21047394159607966</v>
      </c>
      <c r="C72" s="344">
        <v>0.20306738888393117</v>
      </c>
      <c r="D72" s="344">
        <v>0.20764284833337252</v>
      </c>
      <c r="E72" s="344">
        <v>0.20868965366738312</v>
      </c>
      <c r="F72" s="86">
        <v>0.20712041722766455</v>
      </c>
      <c r="G72" s="87">
        <v>0.20477258343035296</v>
      </c>
      <c r="H72" s="344">
        <v>0.20886545293725492</v>
      </c>
      <c r="I72" s="87">
        <v>0.2119295436349079</v>
      </c>
    </row>
    <row r="73" spans="1:9">
      <c r="A73" s="276" t="s">
        <v>259</v>
      </c>
      <c r="B73" s="345">
        <v>6.7699999999999996E-2</v>
      </c>
      <c r="C73" s="344">
        <v>6.8500000000000005E-2</v>
      </c>
      <c r="D73" s="344">
        <v>6.83E-2</v>
      </c>
      <c r="E73" s="344">
        <v>7.0999999999999994E-2</v>
      </c>
      <c r="F73" s="86">
        <v>7.0499999999999993E-2</v>
      </c>
      <c r="G73" s="87">
        <v>7.1400000000000005E-2</v>
      </c>
      <c r="H73" s="344">
        <v>7.2700000000000001E-2</v>
      </c>
      <c r="I73" s="87">
        <v>7.4899999999999994E-2</v>
      </c>
    </row>
    <row r="76" spans="1:9" ht="17.25">
      <c r="A76" s="25" t="s">
        <v>518</v>
      </c>
    </row>
    <row r="77" spans="1:9">
      <c r="A77" s="25" t="s">
        <v>602</v>
      </c>
    </row>
  </sheetData>
  <phoneticPr fontId="29" type="noConversion"/>
  <pageMargins left="0.7" right="0.7" top="0.75" bottom="0.75" header="0.3" footer="0.3"/>
  <pageSetup paperSize="9" scale="53" orientation="portrait" r:id="rId1"/>
  <headerFooter>
    <oddHeader xml:space="preserve">&amp;RFactbook - SpareBank 1 SR-Bank Group </oddHeader>
    <oddFooter>&amp;R&amp;P av &amp;N</oddFooter>
  </headerFooter>
  <colBreaks count="1" manualBreakCount="1">
    <brk id="9" max="7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92B1-EC31-4D04-B76B-6166F1665972}">
  <dimension ref="A2:E15"/>
  <sheetViews>
    <sheetView showGridLines="0" workbookViewId="0">
      <selection activeCell="D34" sqref="D34"/>
    </sheetView>
  </sheetViews>
  <sheetFormatPr baseColWidth="10" defaultColWidth="11.42578125" defaultRowHeight="15"/>
  <cols>
    <col min="1" max="1" width="43.42578125" bestFit="1" customWidth="1"/>
    <col min="2" max="2" width="23.7109375" customWidth="1"/>
    <col min="3" max="4" width="16.85546875" bestFit="1" customWidth="1"/>
  </cols>
  <sheetData>
    <row r="2" spans="1:5" ht="18.75">
      <c r="A2" s="60" t="s">
        <v>400</v>
      </c>
      <c r="B2" s="60"/>
      <c r="C2" s="290"/>
    </row>
    <row r="3" spans="1:5" ht="14.25" customHeight="1">
      <c r="A3" s="60"/>
      <c r="B3" s="60"/>
      <c r="C3" s="290"/>
    </row>
    <row r="4" spans="1:5" ht="15.75" customHeight="1">
      <c r="A4" t="s">
        <v>519</v>
      </c>
      <c r="B4" s="60"/>
      <c r="C4" s="290"/>
    </row>
    <row r="5" spans="1:5" ht="18.75">
      <c r="A5" t="s">
        <v>520</v>
      </c>
      <c r="B5" s="60"/>
    </row>
    <row r="6" spans="1:5" ht="18.75">
      <c r="B6" s="60"/>
    </row>
    <row r="7" spans="1:5">
      <c r="A7" s="265" t="s">
        <v>279</v>
      </c>
      <c r="B7" s="70" t="s">
        <v>522</v>
      </c>
      <c r="C7" s="15" t="s">
        <v>409</v>
      </c>
      <c r="D7" s="15" t="s">
        <v>360</v>
      </c>
      <c r="E7" s="15" t="s">
        <v>361</v>
      </c>
    </row>
    <row r="8" spans="1:5">
      <c r="A8" t="s">
        <v>397</v>
      </c>
      <c r="B8" s="307">
        <v>35161</v>
      </c>
      <c r="C8" s="306">
        <v>34509</v>
      </c>
      <c r="D8" s="32">
        <v>37000000000</v>
      </c>
      <c r="E8" s="32">
        <v>34000000000</v>
      </c>
    </row>
    <row r="9" spans="1:5">
      <c r="A9" t="s">
        <v>399</v>
      </c>
      <c r="B9" s="307">
        <f>4211+100</f>
        <v>4311</v>
      </c>
      <c r="C9" s="306">
        <v>3943</v>
      </c>
      <c r="D9" s="32">
        <v>1696743140.0799999</v>
      </c>
      <c r="E9" s="32">
        <f>1342992873.1</f>
        <v>1342992873.0999999</v>
      </c>
    </row>
    <row r="10" spans="1:5">
      <c r="A10" t="s">
        <v>393</v>
      </c>
      <c r="B10" s="307">
        <f>2859+100</f>
        <v>2959</v>
      </c>
      <c r="C10" s="306">
        <v>2429</v>
      </c>
      <c r="D10" s="32">
        <v>2358740954.9899998</v>
      </c>
      <c r="E10" s="32">
        <v>2503405264.1999998</v>
      </c>
    </row>
    <row r="11" spans="1:5">
      <c r="A11" t="s">
        <v>394</v>
      </c>
      <c r="B11" s="307">
        <f>1198+70</f>
        <v>1268</v>
      </c>
      <c r="C11" s="306">
        <v>1143</v>
      </c>
      <c r="D11" s="32">
        <v>544103535.12</v>
      </c>
      <c r="E11" s="32">
        <v>544073250.42999995</v>
      </c>
    </row>
    <row r="12" spans="1:5">
      <c r="A12" t="s">
        <v>398</v>
      </c>
      <c r="B12" s="307">
        <v>165</v>
      </c>
      <c r="C12" s="306">
        <v>260</v>
      </c>
      <c r="D12" s="32">
        <v>184076397.75999999</v>
      </c>
      <c r="E12" s="32">
        <v>184157947.61000001</v>
      </c>
    </row>
    <row r="13" spans="1:5">
      <c r="A13" t="s">
        <v>590</v>
      </c>
      <c r="B13" s="307">
        <f>627</f>
        <v>627</v>
      </c>
    </row>
    <row r="14" spans="1:5">
      <c r="A14" t="s">
        <v>591</v>
      </c>
      <c r="B14" s="307">
        <v>168</v>
      </c>
    </row>
    <row r="15" spans="1:5">
      <c r="A15" s="8" t="s">
        <v>122</v>
      </c>
      <c r="B15" s="322">
        <f>SUM(B8:B14)</f>
        <v>44659</v>
      </c>
      <c r="C15" s="363">
        <f>SUM(C8:C12)</f>
        <v>42284</v>
      </c>
      <c r="D15" s="33">
        <f>SUM(D8:D12)</f>
        <v>41783664027.950005</v>
      </c>
      <c r="E15" s="33">
        <f>SUM(E8:E12)</f>
        <v>38574629335.339996</v>
      </c>
    </row>
  </sheetData>
  <pageMargins left="0.7" right="0.7" top="0.75" bottom="0.75" header="0.3" footer="0.3"/>
  <pageSetup paperSize="9" scale="63" orientation="portrait" r:id="rId1"/>
  <headerFooter>
    <oddHeader xml:space="preserve">&amp;RFactbook - SpareBank 1 SR-Bank Group </oddHeader>
    <oddFooter>&amp;R&amp;P av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0297-133F-47F0-8C28-11ABB08A0CE8}">
  <dimension ref="B6:B14"/>
  <sheetViews>
    <sheetView showGridLines="0" workbookViewId="0">
      <selection activeCell="Z43" sqref="Z43"/>
    </sheetView>
  </sheetViews>
  <sheetFormatPr baseColWidth="10" defaultColWidth="11.42578125" defaultRowHeight="15"/>
  <cols>
    <col min="7" max="7" width="13.85546875" customWidth="1"/>
  </cols>
  <sheetData>
    <row r="6" spans="2:2" ht="36">
      <c r="B6" s="66" t="s">
        <v>202</v>
      </c>
    </row>
    <row r="8" spans="2:2" ht="18.75">
      <c r="B8" s="47" t="s">
        <v>414</v>
      </c>
    </row>
    <row r="10" spans="2:2" ht="18.75">
      <c r="B10" s="47" t="s">
        <v>415</v>
      </c>
    </row>
    <row r="12" spans="2:2" ht="18.75">
      <c r="B12" s="47" t="s">
        <v>416</v>
      </c>
    </row>
    <row r="14" spans="2:2" ht="18.75">
      <c r="B14" s="47" t="s">
        <v>417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2E4D0-63DF-4FE6-B748-3B2C8D4FB1F4}">
  <dimension ref="A2:N70"/>
  <sheetViews>
    <sheetView showGridLines="0" workbookViewId="0">
      <selection activeCell="I19" sqref="I19"/>
    </sheetView>
  </sheetViews>
  <sheetFormatPr baseColWidth="10" defaultColWidth="11.42578125" defaultRowHeight="15"/>
  <cols>
    <col min="1" max="1" width="48.42578125" customWidth="1"/>
    <col min="2" max="3" width="14.7109375" customWidth="1"/>
    <col min="4" max="4" width="13" customWidth="1"/>
    <col min="5" max="5" width="15.5703125" bestFit="1" customWidth="1"/>
    <col min="6" max="6" width="15.42578125" bestFit="1" customWidth="1"/>
    <col min="7" max="7" width="15.7109375" bestFit="1" customWidth="1"/>
    <col min="8" max="12" width="14.7109375" customWidth="1"/>
    <col min="16" max="16" width="11.7109375" bestFit="1" customWidth="1"/>
  </cols>
  <sheetData>
    <row r="2" spans="1:7" ht="18.75">
      <c r="A2" s="60" t="s">
        <v>164</v>
      </c>
    </row>
    <row r="3" spans="1:7" ht="18.75">
      <c r="A3" s="60"/>
    </row>
    <row r="5" spans="1:7">
      <c r="A5" s="406">
        <v>45016</v>
      </c>
      <c r="B5" s="420" t="s">
        <v>138</v>
      </c>
      <c r="C5" s="420"/>
      <c r="D5" s="420"/>
      <c r="E5" s="420"/>
      <c r="F5" s="420"/>
      <c r="G5" s="420"/>
    </row>
    <row r="6" spans="1:7" ht="25.5">
      <c r="A6" s="101" t="s">
        <v>279</v>
      </c>
      <c r="B6" s="44" t="s">
        <v>29</v>
      </c>
      <c r="C6" s="68" t="s">
        <v>75</v>
      </c>
      <c r="D6" s="68" t="s">
        <v>203</v>
      </c>
      <c r="E6" s="68" t="s">
        <v>31</v>
      </c>
      <c r="F6" s="45" t="s">
        <v>276</v>
      </c>
      <c r="G6" s="286" t="s">
        <v>30</v>
      </c>
    </row>
    <row r="7" spans="1:7">
      <c r="A7" t="s" vm="10">
        <v>6</v>
      </c>
      <c r="B7" s="306">
        <v>515.44508556999915</v>
      </c>
      <c r="C7" s="306">
        <v>511.93658553000046</v>
      </c>
      <c r="D7" s="306">
        <v>213.45528520999986</v>
      </c>
      <c r="E7" s="306">
        <v>161.75752564999712</v>
      </c>
      <c r="F7" s="306">
        <v>-0.81460700000031916</v>
      </c>
      <c r="G7" s="307">
        <v>1401.7798749599963</v>
      </c>
    </row>
    <row r="8" spans="1:7">
      <c r="A8" t="s" vm="11">
        <v>7</v>
      </c>
      <c r="B8" s="306">
        <v>148.66872940000002</v>
      </c>
      <c r="C8" s="306">
        <v>81.518652699999976</v>
      </c>
      <c r="D8" s="306">
        <v>33.735222120000003</v>
      </c>
      <c r="E8" s="306">
        <v>207.76482125999993</v>
      </c>
      <c r="F8" s="306">
        <v>-16.814680019999997</v>
      </c>
      <c r="G8" s="307">
        <v>454.87274545999992</v>
      </c>
    </row>
    <row r="9" spans="1:7">
      <c r="A9" t="s" vm="12">
        <v>9</v>
      </c>
      <c r="B9" s="306">
        <v>4.2778873200000005</v>
      </c>
      <c r="C9" s="306">
        <v>16.794935289999998</v>
      </c>
      <c r="D9" s="306">
        <v>7.1446708700000015</v>
      </c>
      <c r="E9" s="306">
        <v>42.416107369981425</v>
      </c>
      <c r="F9" s="306">
        <v>3.800039291381836E-7</v>
      </c>
      <c r="G9" s="307">
        <v>70.633601229985359</v>
      </c>
    </row>
    <row r="10" spans="1:7">
      <c r="A10" s="7" t="s">
        <v>0</v>
      </c>
      <c r="B10" s="309">
        <v>668.3917022899991</v>
      </c>
      <c r="C10" s="309">
        <v>610.25017352000043</v>
      </c>
      <c r="D10" s="309">
        <v>254.33517819999986</v>
      </c>
      <c r="E10" s="309">
        <v>411.93845427997849</v>
      </c>
      <c r="F10" s="309">
        <v>-17.629286639996387</v>
      </c>
      <c r="G10" s="308">
        <v>1927.2862216499816</v>
      </c>
    </row>
    <row r="11" spans="1:7">
      <c r="A11" t="s" vm="13">
        <v>20</v>
      </c>
      <c r="B11" s="306">
        <v>-185.83122997000001</v>
      </c>
      <c r="C11" s="306">
        <v>-56.192851950000019</v>
      </c>
      <c r="D11" s="306">
        <v>-34.228974480000005</v>
      </c>
      <c r="E11" s="306">
        <v>-502.83927368000002</v>
      </c>
      <c r="F11" s="306">
        <v>17.62928728</v>
      </c>
      <c r="G11" s="307">
        <v>-761.46304280000004</v>
      </c>
    </row>
    <row r="12" spans="1:7">
      <c r="A12" s="7" t="s">
        <v>1</v>
      </c>
      <c r="B12" s="309">
        <v>482.56047231999912</v>
      </c>
      <c r="C12" s="309">
        <v>554.05732157000045</v>
      </c>
      <c r="D12" s="309">
        <v>220.10620371999985</v>
      </c>
      <c r="E12" s="309">
        <v>-90.900819400021533</v>
      </c>
      <c r="F12" s="309">
        <v>6.400036127729436E-7</v>
      </c>
      <c r="G12" s="308">
        <v>1165.8231788499816</v>
      </c>
    </row>
    <row r="13" spans="1:7">
      <c r="A13" t="s" vm="14">
        <v>56</v>
      </c>
      <c r="B13" s="306">
        <v>-2.1831248999999797</v>
      </c>
      <c r="C13" s="306">
        <v>-14.711066360000055</v>
      </c>
      <c r="D13" s="306">
        <v>-17.608356180000008</v>
      </c>
      <c r="E13" s="306">
        <v>-3.2684965844964609E-13</v>
      </c>
      <c r="F13" s="306">
        <v>0</v>
      </c>
      <c r="G13" s="307">
        <v>-34.50254744000037</v>
      </c>
    </row>
    <row r="14" spans="1:7">
      <c r="A14" s="8" t="s">
        <v>2</v>
      </c>
      <c r="B14" s="363">
        <v>480.37734741999913</v>
      </c>
      <c r="C14" s="363">
        <v>539.34625521000044</v>
      </c>
      <c r="D14" s="363">
        <v>202.49784753999984</v>
      </c>
      <c r="E14" s="363">
        <v>-90.900819400021859</v>
      </c>
      <c r="F14" s="363">
        <v>6.400036127729436E-7</v>
      </c>
      <c r="G14" s="322">
        <v>1131.3206314099812</v>
      </c>
    </row>
    <row r="15" spans="1:7">
      <c r="B15" s="303"/>
      <c r="C15" s="303"/>
      <c r="D15" s="303"/>
      <c r="E15" s="303"/>
      <c r="F15" s="303"/>
      <c r="G15" s="302"/>
    </row>
    <row r="16" spans="1:7">
      <c r="A16" s="5" t="s">
        <v>283</v>
      </c>
      <c r="B16" s="304"/>
      <c r="C16" s="304"/>
      <c r="D16" s="304"/>
      <c r="E16" s="304"/>
      <c r="F16" s="304"/>
      <c r="G16" s="305"/>
    </row>
    <row r="17" spans="1:14">
      <c r="A17" t="s" vm="87">
        <v>487</v>
      </c>
      <c r="B17" s="306">
        <v>153412.99795833984</v>
      </c>
      <c r="C17" s="306">
        <v>81559.781204760046</v>
      </c>
      <c r="D17" s="306">
        <v>18965.28433573003</v>
      </c>
      <c r="E17" s="306">
        <v>4483.9850365499151</v>
      </c>
      <c r="F17" s="306">
        <v>-215.66943778000001</v>
      </c>
      <c r="G17" s="307">
        <v>258206.37909759986</v>
      </c>
    </row>
    <row r="18" spans="1:14">
      <c r="A18" t="s" vm="97">
        <v>537</v>
      </c>
      <c r="B18" s="306">
        <v>-151.02960992000101</v>
      </c>
      <c r="C18" s="306">
        <v>-1240.07483213</v>
      </c>
      <c r="D18" s="306">
        <v>-221.96719388</v>
      </c>
      <c r="E18" s="306">
        <v>0</v>
      </c>
      <c r="F18" s="306">
        <v>0</v>
      </c>
      <c r="G18" s="307">
        <v>-1611.8430536499995</v>
      </c>
    </row>
    <row r="19" spans="1:14">
      <c r="A19" t="s" vm="98">
        <v>538</v>
      </c>
      <c r="B19" s="306">
        <v>0</v>
      </c>
      <c r="C19" s="306">
        <v>0</v>
      </c>
      <c r="D19" s="306">
        <v>0</v>
      </c>
      <c r="E19" s="306">
        <v>105444.32890482008</v>
      </c>
      <c r="F19" s="306">
        <v>-22498.440549779909</v>
      </c>
      <c r="G19" s="307">
        <v>82945.888355040166</v>
      </c>
    </row>
    <row r="20" spans="1:14">
      <c r="A20" t="s">
        <v>136</v>
      </c>
      <c r="B20" s="306">
        <v>-4494.4132861301478</v>
      </c>
      <c r="C20" s="306">
        <v>8939.8281928700399</v>
      </c>
      <c r="D20" s="306">
        <v>-183.25110949000737</v>
      </c>
      <c r="E20" s="306">
        <v>41265.783893414977</v>
      </c>
      <c r="F20" s="306">
        <v>-20420.957126279958</v>
      </c>
      <c r="G20" s="307">
        <v>25105.761982104887</v>
      </c>
    </row>
    <row r="21" spans="1:14">
      <c r="A21" s="8" t="s" vm="99">
        <v>15</v>
      </c>
      <c r="B21" s="309">
        <v>148767.5550622897</v>
      </c>
      <c r="C21" s="309">
        <v>89259.534565500086</v>
      </c>
      <c r="D21" s="309">
        <v>18560.066032360024</v>
      </c>
      <c r="E21" s="309">
        <v>151194.09783478497</v>
      </c>
      <c r="F21" s="309">
        <v>-43135.067113839868</v>
      </c>
      <c r="G21" s="308">
        <v>364646.18638109491</v>
      </c>
    </row>
    <row r="22" spans="1:14">
      <c r="B22" s="306"/>
      <c r="C22" s="306"/>
      <c r="D22" s="306"/>
      <c r="E22" s="306"/>
      <c r="F22" s="306"/>
      <c r="G22" s="307"/>
    </row>
    <row r="23" spans="1:14">
      <c r="A23" t="s" vm="46">
        <v>41</v>
      </c>
      <c r="B23" s="306">
        <v>66929.738162499852</v>
      </c>
      <c r="C23" s="306">
        <v>61418.192400110034</v>
      </c>
      <c r="D23" s="306">
        <v>20743.208834549987</v>
      </c>
      <c r="E23" s="306">
        <v>3400.4812820103343</v>
      </c>
      <c r="F23" s="306">
        <v>-348.09605164999999</v>
      </c>
      <c r="G23" s="307">
        <v>152143.52462752021</v>
      </c>
    </row>
    <row r="24" spans="1:14">
      <c r="A24" t="s">
        <v>137</v>
      </c>
      <c r="B24" s="306">
        <v>81837.816899789847</v>
      </c>
      <c r="C24" s="306">
        <v>27841.342165390051</v>
      </c>
      <c r="D24" s="306">
        <v>-2183.1428021899628</v>
      </c>
      <c r="E24" s="306">
        <v>147793.61655277462</v>
      </c>
      <c r="F24" s="306">
        <v>-42786.97106218987</v>
      </c>
      <c r="G24" s="307">
        <v>212502.66175357471</v>
      </c>
    </row>
    <row r="25" spans="1:14">
      <c r="A25" s="8" t="s" vm="99">
        <v>539</v>
      </c>
      <c r="B25" s="309">
        <v>148767.5550622897</v>
      </c>
      <c r="C25" s="309">
        <v>89259.534565500086</v>
      </c>
      <c r="D25" s="309">
        <v>18560.066032360024</v>
      </c>
      <c r="E25" s="309">
        <v>151194.09783478497</v>
      </c>
      <c r="F25" s="309">
        <v>-43135.067113839868</v>
      </c>
      <c r="G25" s="308">
        <v>364646.18638109491</v>
      </c>
    </row>
    <row r="28" spans="1:14">
      <c r="A28" s="406">
        <v>44651</v>
      </c>
      <c r="B28" s="420" t="s">
        <v>138</v>
      </c>
      <c r="C28" s="420"/>
      <c r="D28" s="420"/>
      <c r="E28" s="420"/>
      <c r="F28" s="420"/>
      <c r="G28" s="420"/>
      <c r="H28" s="1"/>
      <c r="I28" s="1"/>
      <c r="J28" s="1"/>
      <c r="K28" s="1"/>
      <c r="L28" s="1"/>
      <c r="M28" s="1"/>
      <c r="N28" s="1"/>
    </row>
    <row r="29" spans="1:14" ht="25.5">
      <c r="A29" s="101" t="s">
        <v>279</v>
      </c>
      <c r="B29" s="44" t="s">
        <v>29</v>
      </c>
      <c r="C29" s="68" t="s">
        <v>75</v>
      </c>
      <c r="D29" s="68" t="s">
        <v>203</v>
      </c>
      <c r="E29" s="68" t="s">
        <v>31</v>
      </c>
      <c r="F29" s="45" t="s">
        <v>276</v>
      </c>
      <c r="G29" s="45" t="s">
        <v>30</v>
      </c>
    </row>
    <row r="30" spans="1:14">
      <c r="A30" t="s" vm="10">
        <v>6</v>
      </c>
      <c r="B30" s="306">
        <v>412.4858377900004</v>
      </c>
      <c r="C30" s="306">
        <v>380.35541764999954</v>
      </c>
      <c r="D30" s="306">
        <v>131.92586647999991</v>
      </c>
      <c r="E30" s="306">
        <v>90.034195570003831</v>
      </c>
      <c r="F30" s="306">
        <v>-0.78902699999993009</v>
      </c>
      <c r="G30" s="306">
        <v>1014.0122904900037</v>
      </c>
    </row>
    <row r="31" spans="1:14">
      <c r="A31" t="s" vm="11">
        <v>7</v>
      </c>
      <c r="B31" s="306">
        <v>142.33866397000006</v>
      </c>
      <c r="C31" s="306">
        <v>72.250170370000006</v>
      </c>
      <c r="D31" s="306">
        <v>30.043682649999994</v>
      </c>
      <c r="E31" s="306">
        <v>202.33934239000013</v>
      </c>
      <c r="F31" s="306">
        <v>-16.780781319999996</v>
      </c>
      <c r="G31" s="306">
        <v>430.19107806000017</v>
      </c>
    </row>
    <row r="32" spans="1:14">
      <c r="A32" t="s" vm="12">
        <v>9</v>
      </c>
      <c r="B32" s="306">
        <v>7.8165000000000005E-3</v>
      </c>
      <c r="C32" s="306">
        <v>8.8611092800000009</v>
      </c>
      <c r="D32" s="306">
        <v>1.0144563</v>
      </c>
      <c r="E32" s="306">
        <v>176.88264799999999</v>
      </c>
      <c r="F32" s="306">
        <v>4.7683715820312498E-13</v>
      </c>
      <c r="G32" s="306">
        <v>186.76603008000046</v>
      </c>
    </row>
    <row r="33" spans="1:7">
      <c r="A33" s="7" t="s">
        <v>0</v>
      </c>
      <c r="B33" s="309">
        <v>554.83231826000042</v>
      </c>
      <c r="C33" s="309">
        <v>461.46669729999957</v>
      </c>
      <c r="D33" s="309">
        <v>162.98400542999991</v>
      </c>
      <c r="E33" s="309">
        <v>469.2561859600039</v>
      </c>
      <c r="F33" s="309">
        <v>-17.569808319999449</v>
      </c>
      <c r="G33" s="309">
        <v>1630.9693986300044</v>
      </c>
    </row>
    <row r="34" spans="1:7">
      <c r="A34" s="13" t="s" vm="13">
        <v>20</v>
      </c>
      <c r="B34" s="306">
        <v>-165.19864403999992</v>
      </c>
      <c r="C34" s="306">
        <v>-45.835599699999975</v>
      </c>
      <c r="D34" s="306">
        <v>-33.606241710000006</v>
      </c>
      <c r="E34" s="306">
        <v>-467.38708297999989</v>
      </c>
      <c r="F34" s="306">
        <v>17.569808320000003</v>
      </c>
      <c r="G34" s="306">
        <v>-694.45776010999987</v>
      </c>
    </row>
    <row r="35" spans="1:7">
      <c r="A35" s="7" t="s">
        <v>1</v>
      </c>
      <c r="B35" s="309">
        <v>389.6336742200005</v>
      </c>
      <c r="C35" s="309">
        <v>415.63109759999958</v>
      </c>
      <c r="D35" s="309">
        <v>129.3777637199999</v>
      </c>
      <c r="E35" s="309">
        <v>1.8691029800040155</v>
      </c>
      <c r="F35" s="309">
        <v>5.5422333389287814E-13</v>
      </c>
      <c r="G35" s="309">
        <v>936.51163852000457</v>
      </c>
    </row>
    <row r="36" spans="1:7">
      <c r="A36" s="13" t="s" vm="14">
        <v>56</v>
      </c>
      <c r="B36" s="306">
        <v>1.4924388199999308</v>
      </c>
      <c r="C36" s="306">
        <v>-26.828590919999879</v>
      </c>
      <c r="D36" s="306">
        <v>10.925526949999977</v>
      </c>
      <c r="E36" s="306">
        <v>0</v>
      </c>
      <c r="F36" s="306">
        <v>0</v>
      </c>
      <c r="G36" s="306">
        <v>-15.410625149999984</v>
      </c>
    </row>
    <row r="37" spans="1:7">
      <c r="A37" s="8" t="s">
        <v>2</v>
      </c>
      <c r="B37" s="363">
        <v>391.1261130400004</v>
      </c>
      <c r="C37" s="363">
        <v>388.80250667999968</v>
      </c>
      <c r="D37" s="363">
        <v>140.30329066999988</v>
      </c>
      <c r="E37" s="363">
        <v>1.8691029800040155</v>
      </c>
      <c r="F37" s="363">
        <v>5.5422333389287814E-13</v>
      </c>
      <c r="G37" s="363">
        <v>921.10101337000458</v>
      </c>
    </row>
    <row r="38" spans="1:7">
      <c r="B38" s="306"/>
      <c r="C38" s="306"/>
      <c r="D38" s="306"/>
      <c r="E38" s="306"/>
      <c r="F38" s="306"/>
      <c r="G38" s="306"/>
    </row>
    <row r="39" spans="1:7">
      <c r="A39" s="5" t="s">
        <v>283</v>
      </c>
      <c r="B39" s="306"/>
      <c r="C39" s="306"/>
      <c r="D39" s="306"/>
      <c r="E39" s="306"/>
      <c r="F39" s="306"/>
      <c r="G39" s="306" t="s">
        <v>139</v>
      </c>
    </row>
    <row r="40" spans="1:7">
      <c r="A40" t="s" vm="87">
        <v>487</v>
      </c>
      <c r="B40" s="306">
        <v>143697.76061431973</v>
      </c>
      <c r="C40" s="306">
        <v>69037.08332871992</v>
      </c>
      <c r="D40" s="306">
        <v>16466.449735710023</v>
      </c>
      <c r="E40" s="306">
        <v>4667.7789671201026</v>
      </c>
      <c r="F40" s="306">
        <v>-287.80210662000002</v>
      </c>
      <c r="G40" s="306">
        <v>233581.27053924979</v>
      </c>
    </row>
    <row r="41" spans="1:7">
      <c r="A41" t="s" vm="97">
        <v>537</v>
      </c>
      <c r="B41" s="306">
        <v>-165</v>
      </c>
      <c r="C41" s="306">
        <v>-1374</v>
      </c>
      <c r="D41" s="306">
        <v>-181</v>
      </c>
      <c r="E41" s="306">
        <v>0</v>
      </c>
      <c r="F41" s="306">
        <v>0</v>
      </c>
      <c r="G41" s="306">
        <v>-1720.0970858600026</v>
      </c>
    </row>
    <row r="42" spans="1:7">
      <c r="A42" t="s" vm="98">
        <v>538</v>
      </c>
      <c r="B42" s="306">
        <v>0</v>
      </c>
      <c r="C42" s="306">
        <v>0</v>
      </c>
      <c r="D42" s="306">
        <v>0</v>
      </c>
      <c r="E42" s="306">
        <v>74349.875730329994</v>
      </c>
      <c r="F42" s="306">
        <v>-5803.650183159958</v>
      </c>
      <c r="G42" s="306">
        <v>68546.225547170034</v>
      </c>
    </row>
    <row r="43" spans="1:7">
      <c r="A43" t="s">
        <v>136</v>
      </c>
      <c r="B43" s="306">
        <v>-2815.1225684900419</v>
      </c>
      <c r="C43" s="306">
        <v>8233.1563789299835</v>
      </c>
      <c r="D43" s="306">
        <v>-179.45509540000967</v>
      </c>
      <c r="E43" s="306">
        <v>39197.736902676319</v>
      </c>
      <c r="F43" s="306">
        <v>-26758.702730689998</v>
      </c>
      <c r="G43" s="306">
        <v>17677.709972886252</v>
      </c>
    </row>
    <row r="44" spans="1:7">
      <c r="A44" s="8" t="s" vm="99">
        <v>15</v>
      </c>
      <c r="B44" s="309">
        <v>140717.63804582969</v>
      </c>
      <c r="C44" s="309">
        <v>75896.239707649904</v>
      </c>
      <c r="D44" s="309">
        <v>16105.994640310013</v>
      </c>
      <c r="E44" s="309">
        <v>118215.39160012642</v>
      </c>
      <c r="F44" s="309">
        <v>-32850.15502046996</v>
      </c>
      <c r="G44" s="309">
        <v>318085.10897344607</v>
      </c>
    </row>
    <row r="45" spans="1:7">
      <c r="B45" s="306"/>
      <c r="C45" s="306"/>
      <c r="D45" s="306"/>
      <c r="E45" s="306"/>
      <c r="F45" s="306"/>
      <c r="G45" s="306"/>
    </row>
    <row r="46" spans="1:7">
      <c r="A46" t="s" vm="46">
        <v>41</v>
      </c>
      <c r="B46" s="306">
        <v>65241.486145650029</v>
      </c>
      <c r="C46" s="306">
        <v>60449.77669399009</v>
      </c>
      <c r="D46" s="306">
        <v>17000.049428339997</v>
      </c>
      <c r="E46" s="306">
        <v>-346.80908638008259</v>
      </c>
      <c r="F46" s="306">
        <v>-346</v>
      </c>
      <c r="G46" s="306">
        <v>141998.50318160004</v>
      </c>
    </row>
    <row r="47" spans="1:7">
      <c r="A47" t="s">
        <v>137</v>
      </c>
      <c r="B47" s="306">
        <v>75476.151900179655</v>
      </c>
      <c r="C47" s="306">
        <v>15446.463013659813</v>
      </c>
      <c r="D47" s="306">
        <v>-894.05478802998368</v>
      </c>
      <c r="E47" s="306">
        <v>118562.20068650651</v>
      </c>
      <c r="F47" s="306">
        <v>-32504.15502046996</v>
      </c>
      <c r="G47" s="306">
        <v>176086.60579184603</v>
      </c>
    </row>
    <row r="48" spans="1:7">
      <c r="A48" s="8" t="s" vm="99">
        <v>539</v>
      </c>
      <c r="B48" s="309">
        <v>140717.63804582969</v>
      </c>
      <c r="C48" s="309">
        <v>75896.239707649904</v>
      </c>
      <c r="D48" s="309">
        <v>16105.994640310013</v>
      </c>
      <c r="E48" s="309">
        <v>118215.39160012643</v>
      </c>
      <c r="F48" s="309">
        <v>-32850.15502046996</v>
      </c>
      <c r="G48" s="309">
        <v>318085.10897344607</v>
      </c>
    </row>
    <row r="51" spans="1:9" ht="18.75">
      <c r="A51" s="60" t="s">
        <v>432</v>
      </c>
    </row>
    <row r="53" spans="1:9">
      <c r="A53" s="16" t="s">
        <v>197</v>
      </c>
      <c r="B53" s="70" t="s">
        <v>522</v>
      </c>
      <c r="C53" s="15" t="s">
        <v>409</v>
      </c>
      <c r="D53" s="15" t="s">
        <v>360</v>
      </c>
      <c r="E53" s="15" t="s">
        <v>361</v>
      </c>
      <c r="F53" s="15" t="s">
        <v>362</v>
      </c>
      <c r="G53" s="15" t="s">
        <v>363</v>
      </c>
      <c r="H53" s="15" t="s">
        <v>364</v>
      </c>
      <c r="I53" s="15" t="s">
        <v>365</v>
      </c>
    </row>
    <row r="54" spans="1:9">
      <c r="A54" t="s">
        <v>426</v>
      </c>
      <c r="B54" s="299">
        <v>0.63100000000000001</v>
      </c>
      <c r="C54" s="21">
        <v>0.63600000000000001</v>
      </c>
      <c r="D54" s="21">
        <v>0.65300000000000002</v>
      </c>
      <c r="E54" s="21">
        <v>0.65900000000000003</v>
      </c>
      <c r="F54" s="21">
        <v>0.65700000000000003</v>
      </c>
      <c r="G54" s="21">
        <v>0.65500000000000003</v>
      </c>
      <c r="H54" s="21">
        <v>0.65400000000000003</v>
      </c>
      <c r="I54" s="21">
        <v>0.65300000000000002</v>
      </c>
    </row>
    <row r="55" spans="1:9">
      <c r="A55" t="s">
        <v>427</v>
      </c>
      <c r="B55" s="299">
        <v>0.30199999999999999</v>
      </c>
      <c r="C55" s="21">
        <v>0.30099999999999999</v>
      </c>
      <c r="D55" s="21">
        <v>0.27700000000000002</v>
      </c>
      <c r="E55" s="21">
        <v>0.28299999999999997</v>
      </c>
      <c r="F55" s="21">
        <v>0.27800000000000002</v>
      </c>
      <c r="G55" s="21">
        <v>0.28100000000000003</v>
      </c>
      <c r="H55" s="21">
        <v>0.28899999999999998</v>
      </c>
      <c r="I55" s="21">
        <v>0.28399999999999997</v>
      </c>
    </row>
    <row r="56" spans="1:9">
      <c r="A56" t="s">
        <v>428</v>
      </c>
      <c r="B56" s="299">
        <v>6.7000000000000004E-2</v>
      </c>
      <c r="C56" s="21">
        <v>6.4000000000000001E-2</v>
      </c>
      <c r="D56" s="21">
        <v>7.0000000000000007E-2</v>
      </c>
      <c r="E56" s="21">
        <v>5.8000000000000003E-2</v>
      </c>
      <c r="F56" s="21">
        <v>6.5000000000000002E-2</v>
      </c>
      <c r="G56" s="21">
        <v>6.4000000000000001E-2</v>
      </c>
      <c r="H56" s="21">
        <v>5.7000000000000002E-2</v>
      </c>
      <c r="I56" s="21">
        <v>6.3E-2</v>
      </c>
    </row>
    <row r="57" spans="1:9">
      <c r="C57" s="283"/>
      <c r="D57" s="283"/>
      <c r="E57" s="283"/>
      <c r="F57" s="283"/>
      <c r="G57" s="283"/>
      <c r="H57" s="283"/>
      <c r="I57" s="283"/>
    </row>
    <row r="58" spans="1:9" ht="18.75">
      <c r="A58" s="60" t="s">
        <v>429</v>
      </c>
    </row>
    <row r="59" spans="1:9" ht="18.75">
      <c r="A59" s="60"/>
    </row>
    <row r="60" spans="1:9">
      <c r="A60" s="14" t="s">
        <v>73</v>
      </c>
      <c r="B60" s="70" t="s">
        <v>522</v>
      </c>
      <c r="C60" s="15" t="s">
        <v>409</v>
      </c>
      <c r="D60" s="15" t="s">
        <v>360</v>
      </c>
      <c r="E60" s="15" t="s">
        <v>361</v>
      </c>
      <c r="F60" s="15" t="s">
        <v>362</v>
      </c>
      <c r="G60" s="15" t="s">
        <v>363</v>
      </c>
      <c r="H60" s="15" t="s">
        <v>364</v>
      </c>
      <c r="I60" s="15" t="s">
        <v>365</v>
      </c>
    </row>
    <row r="61" spans="1:9">
      <c r="A61" t="s">
        <v>466</v>
      </c>
      <c r="B61" s="299">
        <v>0.63600000000000001</v>
      </c>
      <c r="C61" s="21">
        <v>0.64400000000000002</v>
      </c>
      <c r="D61" s="21">
        <v>0.65</v>
      </c>
      <c r="E61" s="21">
        <v>0.65700000000000003</v>
      </c>
      <c r="F61" s="21">
        <v>0.66900000000000004</v>
      </c>
      <c r="G61" s="21">
        <v>0.67200000000000004</v>
      </c>
      <c r="H61" s="21">
        <v>0.67800000000000005</v>
      </c>
      <c r="I61" s="21">
        <v>0.67800000000000005</v>
      </c>
    </row>
    <row r="62" spans="1:9">
      <c r="A62" t="s">
        <v>603</v>
      </c>
      <c r="B62" s="299">
        <v>0.13900000000000001</v>
      </c>
      <c r="C62" s="21">
        <v>0.14099999999999999</v>
      </c>
      <c r="D62" s="21">
        <v>0.14199999999999999</v>
      </c>
      <c r="E62" s="21">
        <v>0.14099999999999999</v>
      </c>
      <c r="F62" s="21">
        <v>0.13900000000000001</v>
      </c>
      <c r="G62" s="21">
        <v>0.13500000000000001</v>
      </c>
      <c r="H62" s="21">
        <v>0.13400000000000001</v>
      </c>
      <c r="I62" s="21">
        <v>0.13900000000000001</v>
      </c>
    </row>
    <row r="63" spans="1:9">
      <c r="A63" t="s">
        <v>430</v>
      </c>
      <c r="B63" s="299">
        <v>8.2000000000000003E-2</v>
      </c>
      <c r="C63" s="21">
        <v>7.6999999999999999E-2</v>
      </c>
      <c r="D63" s="21">
        <v>7.1999999999999995E-2</v>
      </c>
      <c r="E63" s="21">
        <v>7.4999999999999997E-2</v>
      </c>
      <c r="F63" s="21">
        <v>7.2999999999999995E-2</v>
      </c>
      <c r="G63" s="21">
        <v>7.2999999999999995E-2</v>
      </c>
      <c r="H63" s="21">
        <v>6.8000000000000005E-2</v>
      </c>
      <c r="I63" s="21">
        <v>6.6000000000000003E-2</v>
      </c>
    </row>
    <row r="64" spans="1:9">
      <c r="A64" t="s">
        <v>431</v>
      </c>
      <c r="B64" s="299">
        <v>0.14199999999999999</v>
      </c>
      <c r="C64" s="21">
        <v>0.13800000000000001</v>
      </c>
      <c r="D64" s="21">
        <v>0.13700000000000001</v>
      </c>
      <c r="E64" s="21">
        <v>0.127</v>
      </c>
      <c r="F64" s="21">
        <v>0.11899999999999999</v>
      </c>
      <c r="G64" s="21">
        <v>0.12</v>
      </c>
      <c r="H64" s="21">
        <v>0.12</v>
      </c>
      <c r="I64" s="21">
        <v>0.11799999999999999</v>
      </c>
    </row>
    <row r="65" spans="2:8">
      <c r="B65" s="283"/>
      <c r="C65" s="283"/>
      <c r="D65" s="283"/>
      <c r="E65" s="283"/>
      <c r="F65" s="283"/>
      <c r="G65" s="283"/>
      <c r="H65" s="283"/>
    </row>
    <row r="70" spans="2:8" ht="15.75">
      <c r="B70" s="337"/>
      <c r="C70" s="337"/>
    </row>
  </sheetData>
  <mergeCells count="2">
    <mergeCell ref="B28:G28"/>
    <mergeCell ref="B5:G5"/>
  </mergeCells>
  <phoneticPr fontId="29" type="noConversion"/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8E12-7030-4EC8-8AF7-EF22E631E8CA}">
  <dimension ref="A2:J27"/>
  <sheetViews>
    <sheetView showGridLines="0" workbookViewId="0">
      <selection activeCell="D31" sqref="D31"/>
    </sheetView>
  </sheetViews>
  <sheetFormatPr baseColWidth="10" defaultColWidth="11.42578125" defaultRowHeight="15"/>
  <cols>
    <col min="1" max="1" width="13.28515625" customWidth="1"/>
  </cols>
  <sheetData>
    <row r="2" spans="1:10" ht="23.25">
      <c r="A2" s="63" t="s">
        <v>87</v>
      </c>
      <c r="B2" s="13"/>
      <c r="C2" s="13"/>
      <c r="D2" s="13"/>
      <c r="E2" s="13"/>
      <c r="F2" s="13"/>
      <c r="G2" s="13"/>
      <c r="H2" s="13"/>
      <c r="I2" s="13"/>
      <c r="J2" s="13"/>
    </row>
    <row r="4" spans="1:10">
      <c r="A4" s="64" t="s">
        <v>88</v>
      </c>
    </row>
    <row r="5" spans="1:10">
      <c r="A5" t="s">
        <v>90</v>
      </c>
      <c r="E5" t="s">
        <v>92</v>
      </c>
      <c r="H5" t="s">
        <v>93</v>
      </c>
    </row>
    <row r="6" spans="1:10">
      <c r="A6" t="s">
        <v>410</v>
      </c>
      <c r="E6" t="s">
        <v>411</v>
      </c>
      <c r="H6" t="s">
        <v>94</v>
      </c>
    </row>
    <row r="8" spans="1:10">
      <c r="A8" s="64" t="s">
        <v>89</v>
      </c>
    </row>
    <row r="9" spans="1:10">
      <c r="A9" t="s">
        <v>104</v>
      </c>
      <c r="E9" t="s">
        <v>91</v>
      </c>
      <c r="H9" t="s">
        <v>212</v>
      </c>
    </row>
    <row r="12" spans="1:10" ht="21">
      <c r="A12" s="65" t="s">
        <v>95</v>
      </c>
      <c r="B12" s="13"/>
      <c r="C12" s="13"/>
      <c r="D12" s="13"/>
      <c r="E12" s="13"/>
      <c r="F12" s="13"/>
      <c r="G12" s="13"/>
      <c r="H12" s="13"/>
      <c r="I12" s="13"/>
      <c r="J12" s="13"/>
    </row>
    <row r="14" spans="1:10">
      <c r="A14" t="s">
        <v>99</v>
      </c>
      <c r="C14" t="s">
        <v>97</v>
      </c>
    </row>
    <row r="15" spans="1:10">
      <c r="C15" t="s">
        <v>98</v>
      </c>
    </row>
    <row r="16" spans="1:10">
      <c r="A16" t="s">
        <v>277</v>
      </c>
      <c r="C16" t="s">
        <v>96</v>
      </c>
    </row>
    <row r="19" spans="1:10" ht="21">
      <c r="A19" s="65" t="s">
        <v>100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t="s">
        <v>101</v>
      </c>
    </row>
    <row r="23" spans="1:10" ht="21">
      <c r="A23" s="65" t="s">
        <v>278</v>
      </c>
      <c r="B23" s="13"/>
      <c r="C23" s="13"/>
      <c r="D23" s="13"/>
      <c r="E23" s="13"/>
      <c r="F23" s="13"/>
      <c r="G23" s="13"/>
      <c r="H23" s="13"/>
      <c r="I23" s="13"/>
      <c r="J23" s="13"/>
    </row>
    <row r="25" spans="1:10" ht="18.75">
      <c r="A25" s="36">
        <v>2023</v>
      </c>
    </row>
    <row r="26" spans="1:10">
      <c r="A26" s="80">
        <v>45148</v>
      </c>
      <c r="B26" t="s">
        <v>102</v>
      </c>
    </row>
    <row r="27" spans="1:10">
      <c r="A27" s="80">
        <v>45225</v>
      </c>
      <c r="B27" t="s">
        <v>103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7043-42CB-4FB6-8C39-EDFE09F54707}">
  <dimension ref="A2:I39"/>
  <sheetViews>
    <sheetView showGridLines="0" workbookViewId="0">
      <selection activeCell="A23" sqref="A23"/>
    </sheetView>
  </sheetViews>
  <sheetFormatPr baseColWidth="10" defaultColWidth="11.42578125" defaultRowHeight="15"/>
  <cols>
    <col min="1" max="1" width="47.7109375" customWidth="1"/>
    <col min="2" max="4" width="15.5703125" bestFit="1" customWidth="1"/>
    <col min="5" max="7" width="16.42578125" bestFit="1" customWidth="1"/>
    <col min="8" max="8" width="15.5703125" bestFit="1" customWidth="1"/>
    <col min="9" max="9" width="16.42578125" bestFit="1" customWidth="1"/>
  </cols>
  <sheetData>
    <row r="2" spans="1:9" ht="18.75">
      <c r="A2" s="60" t="s">
        <v>165</v>
      </c>
    </row>
    <row r="3" spans="1:9" ht="18.75">
      <c r="A3" s="60"/>
    </row>
    <row r="4" spans="1:9">
      <c r="A4" s="61" t="s">
        <v>418</v>
      </c>
    </row>
    <row r="5" spans="1:9">
      <c r="A5" s="101" t="s">
        <v>279</v>
      </c>
      <c r="B5" s="70" t="s" vm="106">
        <v>522</v>
      </c>
      <c r="C5" s="15" t="s" vm="104">
        <v>409</v>
      </c>
      <c r="D5" s="15" t="s" vm="101">
        <v>360</v>
      </c>
      <c r="E5" s="15" t="s" vm="6">
        <v>361</v>
      </c>
      <c r="F5" s="15" t="s" vm="7">
        <v>362</v>
      </c>
      <c r="G5" s="15" t="s" vm="9">
        <v>363</v>
      </c>
      <c r="H5" s="15" t="s" vm="1">
        <v>364</v>
      </c>
      <c r="I5" s="15" t="s" vm="2">
        <v>365</v>
      </c>
    </row>
    <row r="6" spans="1:9">
      <c r="A6" t="s" vm="10">
        <v>6</v>
      </c>
      <c r="B6" s="314">
        <v>515.4450855699946</v>
      </c>
      <c r="C6" s="313">
        <v>500.87658083000701</v>
      </c>
      <c r="D6" s="313">
        <v>452.22078759001352</v>
      </c>
      <c r="E6" s="313">
        <v>426.83295597001222</v>
      </c>
      <c r="F6" s="313">
        <v>412.48583779001211</v>
      </c>
      <c r="G6" s="313">
        <v>450.12934692000039</v>
      </c>
      <c r="H6" s="313">
        <v>462.49178386999705</v>
      </c>
      <c r="I6" s="313">
        <v>438.28759615999411</v>
      </c>
    </row>
    <row r="7" spans="1:9">
      <c r="A7" t="s" vm="11">
        <v>7</v>
      </c>
      <c r="B7" s="314">
        <v>148.66872940000007</v>
      </c>
      <c r="C7" s="313">
        <v>168.49127632999995</v>
      </c>
      <c r="D7" s="313">
        <v>161.89846875999987</v>
      </c>
      <c r="E7" s="313">
        <v>158.00325941999998</v>
      </c>
      <c r="F7" s="313">
        <v>142.33866397000003</v>
      </c>
      <c r="G7" s="313">
        <v>144.5923103199996</v>
      </c>
      <c r="H7" s="313">
        <v>138.92458127000023</v>
      </c>
      <c r="I7" s="313">
        <v>133.68429909000051</v>
      </c>
    </row>
    <row r="8" spans="1:9">
      <c r="A8" t="s" vm="12">
        <v>9</v>
      </c>
      <c r="B8" s="314">
        <v>4.2778873199999996</v>
      </c>
      <c r="C8" s="313">
        <v>0</v>
      </c>
      <c r="D8" s="313">
        <v>0.11556</v>
      </c>
      <c r="E8" s="313">
        <v>0</v>
      </c>
      <c r="F8" s="313">
        <v>7.8165000000000005E-3</v>
      </c>
      <c r="G8" s="313">
        <v>8.3891999999999994E-2</v>
      </c>
      <c r="H8" s="313">
        <v>0</v>
      </c>
      <c r="I8" s="313">
        <v>0.11150400000000001</v>
      </c>
    </row>
    <row r="9" spans="1:9">
      <c r="A9" s="7" t="s">
        <v>0</v>
      </c>
      <c r="B9" s="308">
        <v>668.39170228999467</v>
      </c>
      <c r="C9" s="309">
        <v>669.36785716000691</v>
      </c>
      <c r="D9" s="309">
        <v>614.23481635001338</v>
      </c>
      <c r="E9" s="309">
        <v>584.83621539001217</v>
      </c>
      <c r="F9" s="309">
        <v>554.83231826001213</v>
      </c>
      <c r="G9" s="309">
        <v>594.80554924</v>
      </c>
      <c r="H9" s="309">
        <v>601.41636513999731</v>
      </c>
      <c r="I9" s="309">
        <v>572.08339924999461</v>
      </c>
    </row>
    <row r="10" spans="1:9">
      <c r="A10" t="s" vm="13">
        <v>20</v>
      </c>
      <c r="B10" s="314">
        <v>-185.83122997000035</v>
      </c>
      <c r="C10" s="313">
        <v>-181.44531692999954</v>
      </c>
      <c r="D10" s="313">
        <v>-174.87817791000077</v>
      </c>
      <c r="E10" s="313">
        <v>-123.66650596999985</v>
      </c>
      <c r="F10" s="313">
        <v>-165.19864404000026</v>
      </c>
      <c r="G10" s="313">
        <v>-168.7008645600003</v>
      </c>
      <c r="H10" s="313">
        <v>-164.13754171999992</v>
      </c>
      <c r="I10" s="313">
        <v>-115.32645865999999</v>
      </c>
    </row>
    <row r="11" spans="1:9">
      <c r="A11" s="7" t="s">
        <v>1</v>
      </c>
      <c r="B11" s="308">
        <v>482.56047231999435</v>
      </c>
      <c r="C11" s="309">
        <v>487.92254023000737</v>
      </c>
      <c r="D11" s="309">
        <v>439.3566384400126</v>
      </c>
      <c r="E11" s="309">
        <v>461.16970942001234</v>
      </c>
      <c r="F11" s="309">
        <v>389.63367422001187</v>
      </c>
      <c r="G11" s="309">
        <v>426.10468467999971</v>
      </c>
      <c r="H11" s="309">
        <v>437.27882341999737</v>
      </c>
      <c r="I11" s="309">
        <v>456.75694058999466</v>
      </c>
    </row>
    <row r="12" spans="1:9">
      <c r="A12" t="s" vm="14">
        <v>56</v>
      </c>
      <c r="B12" s="314">
        <v>-2.1831249000000654</v>
      </c>
      <c r="C12" s="313">
        <v>9.2083183399999733</v>
      </c>
      <c r="D12" s="313">
        <v>7.9887346400000121</v>
      </c>
      <c r="E12" s="313">
        <v>-13.655827420000028</v>
      </c>
      <c r="F12" s="313">
        <v>0.49243882000004502</v>
      </c>
      <c r="G12" s="313">
        <v>29.284719260000024</v>
      </c>
      <c r="H12" s="313">
        <v>9.8033199299999847</v>
      </c>
      <c r="I12" s="313">
        <v>0.82878090999990328</v>
      </c>
    </row>
    <row r="13" spans="1:9">
      <c r="A13" s="8" t="s">
        <v>2</v>
      </c>
      <c r="B13" s="322">
        <v>480.37734741999429</v>
      </c>
      <c r="C13" s="363">
        <v>497.13085857000732</v>
      </c>
      <c r="D13" s="363">
        <v>447.34537308001262</v>
      </c>
      <c r="E13" s="363">
        <v>447.5138820000123</v>
      </c>
      <c r="F13" s="363">
        <v>390.12611304001189</v>
      </c>
      <c r="G13" s="363">
        <v>455.38940393999974</v>
      </c>
      <c r="H13" s="363">
        <v>447.08214334999735</v>
      </c>
      <c r="I13" s="363">
        <v>457.58572149999458</v>
      </c>
    </row>
    <row r="15" spans="1:9">
      <c r="A15" s="61" t="s">
        <v>536</v>
      </c>
    </row>
    <row r="16" spans="1:9">
      <c r="A16" s="100" t="s">
        <v>279</v>
      </c>
      <c r="B16" s="70" t="s" vm="106">
        <v>522</v>
      </c>
      <c r="C16" s="15" t="s" vm="104">
        <v>409</v>
      </c>
      <c r="D16" s="15" t="s" vm="101">
        <v>360</v>
      </c>
      <c r="E16" s="15" t="s" vm="6">
        <v>361</v>
      </c>
      <c r="F16" s="15" t="s" vm="7">
        <v>362</v>
      </c>
      <c r="G16" s="15" t="s" vm="9">
        <v>363</v>
      </c>
      <c r="H16" s="15" t="s" vm="1">
        <v>364</v>
      </c>
      <c r="I16" s="15" t="s" vm="2">
        <v>365</v>
      </c>
    </row>
    <row r="17" spans="1:9">
      <c r="A17" s="9" t="s" vm="87">
        <v>487</v>
      </c>
      <c r="B17" s="307">
        <v>153412.99795833984</v>
      </c>
      <c r="C17" s="306">
        <v>151677.63054225987</v>
      </c>
      <c r="D17" s="306">
        <v>149475.26227669985</v>
      </c>
      <c r="E17" s="306">
        <v>147116.49455095991</v>
      </c>
      <c r="F17" s="306">
        <v>143697.76061431973</v>
      </c>
      <c r="G17" s="306">
        <v>141593.49266361943</v>
      </c>
      <c r="H17" s="306">
        <v>140395.50223507959</v>
      </c>
      <c r="I17" s="306">
        <v>139188.25073768961</v>
      </c>
    </row>
    <row r="18" spans="1:9">
      <c r="A18" t="s" vm="46">
        <v>41</v>
      </c>
      <c r="B18" s="307">
        <v>66929.738162499852</v>
      </c>
      <c r="C18" s="306">
        <v>66562.303310029965</v>
      </c>
      <c r="D18" s="306">
        <v>67392.710699839983</v>
      </c>
      <c r="E18" s="306">
        <v>69085.925640349946</v>
      </c>
      <c r="F18" s="306">
        <v>65241.486145650029</v>
      </c>
      <c r="G18" s="306">
        <v>63342.318975079943</v>
      </c>
      <c r="H18" s="306">
        <v>62284.31403048995</v>
      </c>
      <c r="I18" s="306">
        <v>63375.751353429936</v>
      </c>
    </row>
    <row r="20" spans="1:9">
      <c r="A20" s="281" t="s">
        <v>33</v>
      </c>
      <c r="B20" s="70" t="s" vm="106">
        <v>522</v>
      </c>
      <c r="C20" s="15" t="s" vm="104">
        <v>409</v>
      </c>
      <c r="D20" s="15" t="s" vm="101">
        <v>360</v>
      </c>
      <c r="E20" s="15" t="s" vm="6">
        <v>361</v>
      </c>
      <c r="F20" s="15" t="s" vm="7">
        <v>362</v>
      </c>
      <c r="G20" s="15" t="s" vm="9">
        <v>363</v>
      </c>
      <c r="H20" s="15" t="s" vm="1">
        <v>364</v>
      </c>
      <c r="I20" s="15" t="s" vm="2">
        <v>365</v>
      </c>
    </row>
    <row r="21" spans="1:9">
      <c r="A21" t="s">
        <v>372</v>
      </c>
      <c r="B21" s="73">
        <v>0.27802743411283981</v>
      </c>
      <c r="C21" s="17">
        <v>0.27106965921524151</v>
      </c>
      <c r="D21" s="17">
        <v>0.28470899606307698</v>
      </c>
      <c r="E21" s="17">
        <v>0.2114549385207444</v>
      </c>
      <c r="F21" s="17">
        <v>0.29774517201534556</v>
      </c>
      <c r="G21" s="17">
        <v>0.28362355525356847</v>
      </c>
      <c r="H21" s="17">
        <v>0.27291831621806978</v>
      </c>
      <c r="I21" s="17">
        <v>0.20159029052616068</v>
      </c>
    </row>
    <row r="22" spans="1:9">
      <c r="A22" s="25" t="s">
        <v>521</v>
      </c>
      <c r="B22" s="73">
        <v>0.43627162661064089</v>
      </c>
      <c r="C22" s="17">
        <v>0.43884060604101155</v>
      </c>
      <c r="D22" s="17">
        <v>0.45086196654458144</v>
      </c>
      <c r="E22" s="17">
        <v>0.46960013458191235</v>
      </c>
      <c r="F22" s="17">
        <v>0.45401880910834874</v>
      </c>
      <c r="G22" s="17">
        <v>0.44735331958765157</v>
      </c>
      <c r="H22" s="17">
        <v>0.44363468230058034</v>
      </c>
      <c r="I22" s="17">
        <v>0.45532400197245204</v>
      </c>
    </row>
    <row r="25" spans="1:9" ht="18.75">
      <c r="A25" s="60" t="s">
        <v>166</v>
      </c>
    </row>
    <row r="27" spans="1:9">
      <c r="A27" s="42" t="s">
        <v>197</v>
      </c>
      <c r="B27" s="70" t="s">
        <v>522</v>
      </c>
      <c r="C27" s="15" t="s" vm="100">
        <v>409</v>
      </c>
      <c r="D27" s="15" t="s" vm="101">
        <v>360</v>
      </c>
      <c r="E27" s="15" t="s" vm="6">
        <v>361</v>
      </c>
      <c r="F27" s="15" t="s" vm="7">
        <v>362</v>
      </c>
      <c r="G27" s="15" t="s" vm="9">
        <v>363</v>
      </c>
      <c r="H27" s="15" t="s" vm="1">
        <v>364</v>
      </c>
      <c r="I27" s="15" t="s" vm="2">
        <v>365</v>
      </c>
    </row>
    <row r="28" spans="1:9">
      <c r="A28" t="s">
        <v>194</v>
      </c>
      <c r="B28" s="71">
        <v>0.82499999999999996</v>
      </c>
      <c r="C28" s="54">
        <v>0.83</v>
      </c>
      <c r="D28" s="54">
        <v>0.84399999999999997</v>
      </c>
      <c r="E28" s="21">
        <v>0.84299999999999997</v>
      </c>
      <c r="F28" s="21">
        <v>0.83699999999999997</v>
      </c>
      <c r="G28" s="21">
        <v>0.83599999999999997</v>
      </c>
      <c r="H28" s="21">
        <v>0.84099999999999997</v>
      </c>
      <c r="I28" s="21">
        <v>0.84299999999999997</v>
      </c>
    </row>
    <row r="29" spans="1:9">
      <c r="A29" t="s">
        <v>196</v>
      </c>
      <c r="B29" s="71">
        <v>0.158</v>
      </c>
      <c r="C29" s="54">
        <v>0.152</v>
      </c>
      <c r="D29" s="54">
        <v>0.14000000000000001</v>
      </c>
      <c r="E29" s="21">
        <v>0.14199999999999999</v>
      </c>
      <c r="F29" s="21">
        <v>0.14799999999999999</v>
      </c>
      <c r="G29" s="21">
        <v>0.14599999999999999</v>
      </c>
      <c r="H29" s="21">
        <v>0.14199999999999999</v>
      </c>
      <c r="I29" s="21">
        <v>0.13900000000000001</v>
      </c>
    </row>
    <row r="30" spans="1:9">
      <c r="A30" t="s">
        <v>195</v>
      </c>
      <c r="B30" s="71">
        <v>1.7000000000000001E-2</v>
      </c>
      <c r="C30" s="54">
        <v>1.7999999999999999E-2</v>
      </c>
      <c r="D30" s="54">
        <v>1.4999999999999999E-2</v>
      </c>
      <c r="E30" s="21">
        <v>1.4999999999999999E-2</v>
      </c>
      <c r="F30" s="21">
        <v>1.6E-2</v>
      </c>
      <c r="G30" s="21">
        <v>1.7999999999999999E-2</v>
      </c>
      <c r="H30" s="21">
        <v>1.6E-2</v>
      </c>
      <c r="I30" s="21">
        <v>1.7999999999999999E-2</v>
      </c>
    </row>
    <row r="32" spans="1:9" ht="18.75">
      <c r="A32" s="60" t="s">
        <v>167</v>
      </c>
    </row>
    <row r="34" spans="1:9">
      <c r="A34" s="16" t="s">
        <v>472</v>
      </c>
      <c r="B34" s="70" t="s">
        <v>522</v>
      </c>
      <c r="C34" s="15" t="s" vm="100">
        <v>409</v>
      </c>
      <c r="D34" s="15" t="s" vm="101">
        <v>360</v>
      </c>
      <c r="E34" s="15" t="s" vm="6">
        <v>361</v>
      </c>
      <c r="F34" s="15" t="s" vm="7">
        <v>362</v>
      </c>
      <c r="G34" s="15" t="s" vm="9">
        <v>363</v>
      </c>
      <c r="H34" s="15" t="s" vm="1">
        <v>364</v>
      </c>
      <c r="I34" s="15" t="s" vm="2">
        <v>365</v>
      </c>
    </row>
    <row r="35" spans="1:9">
      <c r="A35" t="s">
        <v>467</v>
      </c>
      <c r="B35" s="301">
        <v>0.19059999999999999</v>
      </c>
      <c r="C35" s="300">
        <v>0.20739999999999997</v>
      </c>
      <c r="D35" s="300">
        <v>0.215</v>
      </c>
      <c r="E35" s="300">
        <v>0.20170000000000002</v>
      </c>
      <c r="F35" s="300">
        <v>0.1905</v>
      </c>
      <c r="G35" s="300">
        <v>0.1971</v>
      </c>
      <c r="H35" s="300">
        <v>0.19980000000000001</v>
      </c>
      <c r="I35" s="300">
        <v>0.185</v>
      </c>
    </row>
    <row r="36" spans="1:9">
      <c r="A36" t="s">
        <v>468</v>
      </c>
      <c r="B36" s="301">
        <v>0.28320000000000001</v>
      </c>
      <c r="C36" s="300">
        <v>0.30590000000000001</v>
      </c>
      <c r="D36" s="300">
        <v>0.32640000000000002</v>
      </c>
      <c r="E36" s="300">
        <v>0.30420000000000003</v>
      </c>
      <c r="F36" s="300">
        <v>0.28770000000000001</v>
      </c>
      <c r="G36" s="300">
        <v>0.29499999999999998</v>
      </c>
      <c r="H36" s="300">
        <v>0.30180000000000001</v>
      </c>
      <c r="I36" s="300">
        <v>0.27699999999999997</v>
      </c>
    </row>
    <row r="37" spans="1:9">
      <c r="A37" t="s">
        <v>469</v>
      </c>
      <c r="B37" s="301">
        <v>0.29969999999999997</v>
      </c>
      <c r="C37" s="300">
        <v>0.31790000000000002</v>
      </c>
      <c r="D37" s="300">
        <v>0.32929999999999998</v>
      </c>
      <c r="E37" s="300">
        <v>0.34100000000000003</v>
      </c>
      <c r="F37" s="300">
        <v>0.32750000000000001</v>
      </c>
      <c r="G37" s="300">
        <v>0.34409999999999996</v>
      </c>
      <c r="H37" s="300">
        <v>0.35670000000000002</v>
      </c>
      <c r="I37" s="300">
        <v>0.3407</v>
      </c>
    </row>
    <row r="38" spans="1:9">
      <c r="A38" t="s">
        <v>470</v>
      </c>
      <c r="B38" s="301">
        <v>0.15160000000000001</v>
      </c>
      <c r="C38" s="300">
        <v>0.1149</v>
      </c>
      <c r="D38" s="300">
        <v>8.6199999999999999E-2</v>
      </c>
      <c r="E38" s="300">
        <v>0.10490000000000001</v>
      </c>
      <c r="F38" s="300">
        <v>0.13589999999999999</v>
      </c>
      <c r="G38" s="300">
        <v>0.1115</v>
      </c>
      <c r="H38" s="300">
        <v>9.6000000000000002E-2</v>
      </c>
      <c r="I38" s="300">
        <v>0.12590000000000001</v>
      </c>
    </row>
    <row r="39" spans="1:9">
      <c r="A39" t="s">
        <v>471</v>
      </c>
      <c r="B39" s="301">
        <v>7.4999999999999997E-2</v>
      </c>
      <c r="C39" s="300">
        <v>5.3899999999999997E-2</v>
      </c>
      <c r="D39" s="300">
        <v>4.2999999999999997E-2</v>
      </c>
      <c r="E39" s="300">
        <v>4.82E-2</v>
      </c>
      <c r="F39" s="300">
        <v>5.8400000000000001E-2</v>
      </c>
      <c r="G39" s="300">
        <v>5.2300000000000006E-2</v>
      </c>
      <c r="H39" s="300">
        <v>4.5700000000000005E-2</v>
      </c>
      <c r="I39" s="300">
        <v>7.1300000000000002E-2</v>
      </c>
    </row>
  </sheetData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94EE-F726-4FEA-826A-7432B96F1ABD}">
  <dimension ref="A2:I30"/>
  <sheetViews>
    <sheetView showGridLines="0" workbookViewId="0">
      <selection activeCell="A23" sqref="A23"/>
    </sheetView>
  </sheetViews>
  <sheetFormatPr baseColWidth="10" defaultColWidth="11.42578125" defaultRowHeight="15"/>
  <cols>
    <col min="1" max="1" width="52.140625" customWidth="1"/>
    <col min="2" max="3" width="14.5703125" bestFit="1" customWidth="1"/>
    <col min="4" max="4" width="11.42578125" customWidth="1"/>
    <col min="5" max="7" width="14.5703125" bestFit="1" customWidth="1"/>
    <col min="8" max="8" width="11.42578125" customWidth="1"/>
    <col min="9" max="9" width="14.5703125" bestFit="1" customWidth="1"/>
  </cols>
  <sheetData>
    <row r="2" spans="1:9" ht="18.75">
      <c r="A2" s="60" t="s">
        <v>371</v>
      </c>
    </row>
    <row r="3" spans="1:9" ht="18.75">
      <c r="A3" s="60"/>
    </row>
    <row r="4" spans="1:9">
      <c r="A4" s="61" t="s">
        <v>418</v>
      </c>
    </row>
    <row r="5" spans="1:9">
      <c r="A5" s="101" t="s">
        <v>279</v>
      </c>
      <c r="B5" s="70" t="s" vm="106">
        <v>522</v>
      </c>
      <c r="C5" s="15" t="s" vm="104">
        <v>409</v>
      </c>
      <c r="D5" s="15" t="s" vm="101">
        <v>360</v>
      </c>
      <c r="E5" s="15" t="s" vm="6">
        <v>361</v>
      </c>
      <c r="F5" s="15" t="s" vm="7">
        <v>362</v>
      </c>
      <c r="G5" s="15" t="s" vm="9">
        <v>363</v>
      </c>
      <c r="H5" s="15" t="s" vm="1">
        <v>364</v>
      </c>
      <c r="I5" s="15" t="s" vm="2">
        <v>365</v>
      </c>
    </row>
    <row r="6" spans="1:9">
      <c r="A6" t="s" vm="10">
        <v>6</v>
      </c>
      <c r="B6" s="307">
        <v>511.93658553000017</v>
      </c>
      <c r="C6" s="306">
        <v>489.8061404999998</v>
      </c>
      <c r="D6" s="306">
        <v>411.13314364000104</v>
      </c>
      <c r="E6" s="306">
        <v>423.61819168000301</v>
      </c>
      <c r="F6" s="306">
        <v>380.35541765000249</v>
      </c>
      <c r="G6" s="306">
        <v>391.6646413800006</v>
      </c>
      <c r="H6" s="306">
        <v>365.82103943999988</v>
      </c>
      <c r="I6" s="306">
        <v>377.95949546000111</v>
      </c>
    </row>
    <row r="7" spans="1:9">
      <c r="A7" t="s" vm="11">
        <v>7</v>
      </c>
      <c r="B7" s="307">
        <v>81.518652700000032</v>
      </c>
      <c r="C7" s="306">
        <v>75.386099479999942</v>
      </c>
      <c r="D7" s="306">
        <v>69.112993439999812</v>
      </c>
      <c r="E7" s="306">
        <v>61.385878140000031</v>
      </c>
      <c r="F7" s="306">
        <v>72.250170370000035</v>
      </c>
      <c r="G7" s="306">
        <v>75.93621972999992</v>
      </c>
      <c r="H7" s="306">
        <v>53.708441079999986</v>
      </c>
      <c r="I7" s="306">
        <v>43.751589160000101</v>
      </c>
    </row>
    <row r="8" spans="1:9">
      <c r="A8" t="s" vm="12">
        <v>9</v>
      </c>
      <c r="B8" s="307">
        <v>16.794935289999994</v>
      </c>
      <c r="C8" s="306">
        <v>9.4666671400000002</v>
      </c>
      <c r="D8" s="306">
        <v>10.245274959999998</v>
      </c>
      <c r="E8" s="306">
        <v>10.012884999999999</v>
      </c>
      <c r="F8" s="306">
        <v>8.8611092800000009</v>
      </c>
      <c r="G8" s="306">
        <v>21.994492670000017</v>
      </c>
      <c r="H8" s="306">
        <v>11.19259815</v>
      </c>
      <c r="I8" s="306">
        <v>30.174624990000002</v>
      </c>
    </row>
    <row r="9" spans="1:9">
      <c r="A9" s="7" t="s">
        <v>0</v>
      </c>
      <c r="B9" s="364">
        <v>610.2501735200002</v>
      </c>
      <c r="C9" s="365">
        <v>574.65890711999975</v>
      </c>
      <c r="D9" s="365">
        <v>490.49141204000085</v>
      </c>
      <c r="E9" s="365">
        <v>495.01695482000304</v>
      </c>
      <c r="F9" s="365">
        <v>461.46669730000252</v>
      </c>
      <c r="G9" s="365">
        <v>489.59535378000055</v>
      </c>
      <c r="H9" s="365">
        <v>430.72207866999986</v>
      </c>
      <c r="I9" s="365">
        <v>451.88570961000119</v>
      </c>
    </row>
    <row r="10" spans="1:9">
      <c r="A10" t="s" vm="13">
        <v>20</v>
      </c>
      <c r="B10" s="307">
        <v>-56.19285194999987</v>
      </c>
      <c r="C10" s="306">
        <v>-54.40964008999994</v>
      </c>
      <c r="D10" s="306">
        <v>-48.023568269999906</v>
      </c>
      <c r="E10" s="306">
        <v>-33.820454820000137</v>
      </c>
      <c r="F10" s="306">
        <v>-45.835599700000017</v>
      </c>
      <c r="G10" s="306">
        <v>-44.972602570000021</v>
      </c>
      <c r="H10" s="306">
        <v>-41.767917179999991</v>
      </c>
      <c r="I10" s="306">
        <v>-28.636504789999996</v>
      </c>
    </row>
    <row r="11" spans="1:9">
      <c r="A11" s="7" t="s">
        <v>1</v>
      </c>
      <c r="B11" s="364">
        <v>554.05732157000034</v>
      </c>
      <c r="C11" s="365">
        <v>520.24926702999983</v>
      </c>
      <c r="D11" s="365">
        <v>442.46784377000097</v>
      </c>
      <c r="E11" s="365">
        <v>461.19650000000291</v>
      </c>
      <c r="F11" s="365">
        <v>415.63109760000248</v>
      </c>
      <c r="G11" s="365">
        <v>444.6227512100005</v>
      </c>
      <c r="H11" s="365">
        <v>388.95416148999988</v>
      </c>
      <c r="I11" s="365">
        <v>423.24920482000118</v>
      </c>
    </row>
    <row r="12" spans="1:9">
      <c r="A12" t="s" vm="14">
        <v>56</v>
      </c>
      <c r="B12" s="307">
        <v>-14.711066360000014</v>
      </c>
      <c r="C12" s="306">
        <v>-10.10492780000016</v>
      </c>
      <c r="D12" s="306">
        <v>13.773783260000124</v>
      </c>
      <c r="E12" s="306">
        <v>73.262279700000079</v>
      </c>
      <c r="F12" s="306">
        <v>-26.828590920000185</v>
      </c>
      <c r="G12" s="306">
        <v>-21.552230479998588</v>
      </c>
      <c r="H12" s="306">
        <v>-38.188921119999534</v>
      </c>
      <c r="I12" s="306">
        <v>-51.86429621000044</v>
      </c>
    </row>
    <row r="13" spans="1:9">
      <c r="A13" s="8" t="s">
        <v>2</v>
      </c>
      <c r="B13" s="366">
        <v>539.34625521000032</v>
      </c>
      <c r="C13" s="367">
        <v>510.14433922999967</v>
      </c>
      <c r="D13" s="367">
        <v>456.2416270300011</v>
      </c>
      <c r="E13" s="367">
        <v>534.45877970000299</v>
      </c>
      <c r="F13" s="367">
        <v>388.8025066800023</v>
      </c>
      <c r="G13" s="367">
        <v>423.07052073000193</v>
      </c>
      <c r="H13" s="367">
        <v>350.76524037000036</v>
      </c>
      <c r="I13" s="367">
        <v>371.38490861000076</v>
      </c>
    </row>
    <row r="15" spans="1:9">
      <c r="A15" s="61" t="s">
        <v>535</v>
      </c>
    </row>
    <row r="16" spans="1:9">
      <c r="A16" s="100" t="s">
        <v>279</v>
      </c>
      <c r="B16" s="70" t="s" vm="106">
        <v>522</v>
      </c>
      <c r="C16" s="15" t="s" vm="104">
        <v>409</v>
      </c>
      <c r="D16" s="15" t="s" vm="101">
        <v>360</v>
      </c>
      <c r="E16" s="15" t="s" vm="6">
        <v>361</v>
      </c>
      <c r="F16" s="15" t="s" vm="7">
        <v>362</v>
      </c>
      <c r="G16" s="15" t="s" vm="9">
        <v>363</v>
      </c>
      <c r="H16" s="15" t="s" vm="1">
        <v>364</v>
      </c>
      <c r="I16" s="15" t="s" vm="2">
        <v>365</v>
      </c>
    </row>
    <row r="17" spans="1:9">
      <c r="A17" s="9" t="s" vm="87">
        <v>487</v>
      </c>
      <c r="B17" s="307">
        <v>81559.781204760046</v>
      </c>
      <c r="C17" s="306">
        <v>78098.29067565997</v>
      </c>
      <c r="D17" s="306">
        <v>76902.969675889952</v>
      </c>
      <c r="E17" s="306">
        <v>74291.489729929948</v>
      </c>
      <c r="F17" s="306">
        <v>69037.08332871992</v>
      </c>
      <c r="G17" s="306">
        <v>68305.048479310106</v>
      </c>
      <c r="H17" s="306">
        <v>67008.844881500103</v>
      </c>
      <c r="I17" s="306">
        <v>67111.994528150113</v>
      </c>
    </row>
    <row r="18" spans="1:9">
      <c r="A18" t="s" vm="46">
        <v>41</v>
      </c>
      <c r="B18" s="307">
        <v>61418.192400110034</v>
      </c>
      <c r="C18" s="306">
        <v>58060.95988776008</v>
      </c>
      <c r="D18" s="306">
        <v>60202.888836570077</v>
      </c>
      <c r="E18" s="306">
        <v>60723.468019240041</v>
      </c>
      <c r="F18" s="306">
        <v>60449.77669399009</v>
      </c>
      <c r="G18" s="306">
        <v>59118.341911480056</v>
      </c>
      <c r="H18" s="306">
        <v>54989.804448230003</v>
      </c>
      <c r="I18" s="306">
        <v>58806.63191353999</v>
      </c>
    </row>
    <row r="20" spans="1:9">
      <c r="A20" s="281" t="s">
        <v>33</v>
      </c>
      <c r="B20" s="70" t="s" vm="106">
        <v>522</v>
      </c>
      <c r="C20" s="15" t="s" vm="104">
        <v>409</v>
      </c>
      <c r="D20" s="15" t="s" vm="101">
        <v>360</v>
      </c>
      <c r="E20" s="15" t="s" vm="6">
        <v>361</v>
      </c>
      <c r="F20" s="15" t="s" vm="7">
        <v>362</v>
      </c>
      <c r="G20" s="15" t="s" vm="9">
        <v>363</v>
      </c>
      <c r="H20" s="15" t="s" vm="1">
        <v>364</v>
      </c>
      <c r="I20" s="15" t="s" vm="2">
        <v>365</v>
      </c>
    </row>
    <row r="21" spans="1:9">
      <c r="A21" t="s">
        <v>372</v>
      </c>
      <c r="B21" s="73">
        <v>9.2081664845537675E-2</v>
      </c>
      <c r="C21" s="17">
        <v>9.4681626641241926E-2</v>
      </c>
      <c r="D21" s="17">
        <v>9.790909094670032E-2</v>
      </c>
      <c r="E21" s="17">
        <v>6.8321810981803358E-2</v>
      </c>
      <c r="F21" s="17">
        <v>9.9325910121314767E-2</v>
      </c>
      <c r="G21" s="17">
        <v>9.1856677606888482E-2</v>
      </c>
      <c r="H21" s="17">
        <v>9.6971850871848883E-2</v>
      </c>
      <c r="I21" s="17">
        <v>6.3371122788358714E-2</v>
      </c>
    </row>
    <row r="22" spans="1:9">
      <c r="A22" s="25" t="s">
        <v>521</v>
      </c>
      <c r="B22" s="73">
        <v>0.75304508537015924</v>
      </c>
      <c r="C22" s="17">
        <v>0.74343445145151299</v>
      </c>
      <c r="D22" s="17">
        <v>0.78284218529267591</v>
      </c>
      <c r="E22" s="17">
        <v>0.81736775288780172</v>
      </c>
      <c r="F22" s="17">
        <v>0.87561313107853367</v>
      </c>
      <c r="G22" s="17">
        <v>0.8655047207731249</v>
      </c>
      <c r="H22" s="17">
        <v>0.82063501535469185</v>
      </c>
      <c r="I22" s="17">
        <v>0.87624622583484024</v>
      </c>
    </row>
    <row r="25" spans="1:9" ht="18.75">
      <c r="A25" s="60" t="s">
        <v>380</v>
      </c>
    </row>
    <row r="27" spans="1:9">
      <c r="A27" s="13" t="s">
        <v>197</v>
      </c>
      <c r="B27" s="70" t="s">
        <v>522</v>
      </c>
      <c r="C27" s="15" t="s" vm="100">
        <v>409</v>
      </c>
      <c r="D27" s="15" t="s" vm="101">
        <v>360</v>
      </c>
      <c r="E27" s="15" t="s" vm="6">
        <v>361</v>
      </c>
      <c r="F27" s="15" t="s" vm="7">
        <v>362</v>
      </c>
      <c r="G27" s="15" t="s" vm="9">
        <v>363</v>
      </c>
      <c r="H27" s="15" t="s" vm="1">
        <v>364</v>
      </c>
      <c r="I27" s="15" t="s" vm="2">
        <v>365</v>
      </c>
    </row>
    <row r="28" spans="1:9">
      <c r="A28" t="s">
        <v>194</v>
      </c>
      <c r="B28" s="71">
        <v>0.28399999999999997</v>
      </c>
      <c r="C28" s="54">
        <v>0.28499999999999998</v>
      </c>
      <c r="D28" s="21">
        <v>0.30599999999999999</v>
      </c>
      <c r="E28" s="21">
        <v>0.32200000000000001</v>
      </c>
      <c r="F28" s="21">
        <v>0.32</v>
      </c>
      <c r="G28" s="21">
        <v>0.30499999999999999</v>
      </c>
      <c r="H28" s="21">
        <v>0.27900000000000003</v>
      </c>
      <c r="I28" s="21">
        <v>0.27</v>
      </c>
    </row>
    <row r="29" spans="1:9">
      <c r="A29" t="s">
        <v>196</v>
      </c>
      <c r="B29" s="71">
        <v>0.56200000000000006</v>
      </c>
      <c r="C29" s="54">
        <v>0.57499999999999996</v>
      </c>
      <c r="D29" s="21">
        <v>0.52900000000000003</v>
      </c>
      <c r="E29" s="21">
        <v>0.54700000000000004</v>
      </c>
      <c r="F29" s="21">
        <v>0.52500000000000002</v>
      </c>
      <c r="G29" s="21">
        <v>0.54900000000000004</v>
      </c>
      <c r="H29" s="21">
        <v>0.59299999999999997</v>
      </c>
      <c r="I29" s="21">
        <v>0.58399999999999996</v>
      </c>
    </row>
    <row r="30" spans="1:9">
      <c r="A30" t="s">
        <v>195</v>
      </c>
      <c r="B30" s="71">
        <v>0.154</v>
      </c>
      <c r="C30" s="54">
        <v>0.14000000000000001</v>
      </c>
      <c r="D30" s="21">
        <v>0.16500000000000001</v>
      </c>
      <c r="E30" s="21">
        <v>0.13100000000000001</v>
      </c>
      <c r="F30" s="21">
        <v>0.156</v>
      </c>
      <c r="G30" s="21">
        <v>0.14599999999999999</v>
      </c>
      <c r="H30" s="21">
        <v>0.127</v>
      </c>
      <c r="I30" s="21">
        <v>0.14599999999999999</v>
      </c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8762-2714-47E0-BFCE-B8B75D36BFD4}">
  <dimension ref="A2:J30"/>
  <sheetViews>
    <sheetView showGridLines="0" topLeftCell="A3" workbookViewId="0">
      <selection activeCell="A23" sqref="A23"/>
    </sheetView>
  </sheetViews>
  <sheetFormatPr baseColWidth="10" defaultColWidth="11.42578125" defaultRowHeight="15"/>
  <cols>
    <col min="1" max="1" width="52.140625" customWidth="1"/>
    <col min="2" max="4" width="11.42578125" customWidth="1"/>
    <col min="5" max="5" width="14.5703125" bestFit="1" customWidth="1"/>
    <col min="6" max="6" width="11.42578125" customWidth="1"/>
    <col min="7" max="7" width="10.5703125" customWidth="1"/>
    <col min="8" max="9" width="11.42578125" customWidth="1"/>
  </cols>
  <sheetData>
    <row r="2" spans="1:10" ht="18.75">
      <c r="A2" s="60" t="s">
        <v>381</v>
      </c>
    </row>
    <row r="3" spans="1:10" ht="18.75">
      <c r="A3" s="60"/>
    </row>
    <row r="4" spans="1:10">
      <c r="A4" s="61" t="s">
        <v>418</v>
      </c>
    </row>
    <row r="5" spans="1:10">
      <c r="A5" s="101" t="s">
        <v>279</v>
      </c>
      <c r="B5" s="70" t="s" vm="106">
        <v>522</v>
      </c>
      <c r="C5" s="15" t="s" vm="104">
        <v>409</v>
      </c>
      <c r="D5" s="15" t="s" vm="101">
        <v>360</v>
      </c>
      <c r="E5" s="15" t="s" vm="6">
        <v>361</v>
      </c>
      <c r="F5" s="15" t="s" vm="7">
        <v>362</v>
      </c>
      <c r="G5" s="15" t="s" vm="9">
        <v>363</v>
      </c>
      <c r="H5" s="15" t="s" vm="1">
        <v>364</v>
      </c>
      <c r="I5" s="15" t="s" vm="2">
        <v>365</v>
      </c>
    </row>
    <row r="6" spans="1:10">
      <c r="A6" t="s" vm="10">
        <v>6</v>
      </c>
      <c r="B6" s="307">
        <v>213.45528520999986</v>
      </c>
      <c r="C6" s="306">
        <v>205.18463997999896</v>
      </c>
      <c r="D6" s="306">
        <v>167.97851099999858</v>
      </c>
      <c r="E6" s="306">
        <v>145.52125778999883</v>
      </c>
      <c r="F6" s="306">
        <v>131.92586647999798</v>
      </c>
      <c r="G6" s="306">
        <v>126.05723316999978</v>
      </c>
      <c r="H6" s="306">
        <v>116.82207858999965</v>
      </c>
      <c r="I6" s="306">
        <v>116.15603122999933</v>
      </c>
    </row>
    <row r="7" spans="1:10">
      <c r="A7" t="s" vm="11">
        <v>7</v>
      </c>
      <c r="B7" s="307">
        <v>33.735222119999953</v>
      </c>
      <c r="C7" s="306">
        <v>35.890149439999988</v>
      </c>
      <c r="D7" s="306">
        <v>31.408587719999979</v>
      </c>
      <c r="E7" s="306">
        <v>32.956795449999994</v>
      </c>
      <c r="F7" s="306">
        <v>30.043682650000022</v>
      </c>
      <c r="G7" s="306">
        <v>29.847583810000017</v>
      </c>
      <c r="H7" s="306">
        <v>26.134606100000024</v>
      </c>
      <c r="I7" s="306">
        <v>30.775784249999823</v>
      </c>
    </row>
    <row r="8" spans="1:10">
      <c r="A8" t="s" vm="12">
        <v>9</v>
      </c>
      <c r="B8" s="307">
        <v>7.1446708699999979</v>
      </c>
      <c r="C8" s="306">
        <v>1.3864754699999999</v>
      </c>
      <c r="D8" s="306">
        <v>1.82835697</v>
      </c>
      <c r="E8" s="306">
        <v>1.1876150499999998</v>
      </c>
      <c r="F8" s="306">
        <v>1.0144563000000002</v>
      </c>
      <c r="G8" s="306">
        <v>0.47838118000000002</v>
      </c>
      <c r="H8" s="306">
        <v>0.29036920999999999</v>
      </c>
      <c r="I8" s="306">
        <v>0.2930123</v>
      </c>
    </row>
    <row r="9" spans="1:10">
      <c r="A9" s="7" t="s">
        <v>0</v>
      </c>
      <c r="B9" s="308">
        <v>254.3351781999998</v>
      </c>
      <c r="C9" s="309">
        <v>242.46126488999894</v>
      </c>
      <c r="D9" s="309">
        <v>201.21545568999855</v>
      </c>
      <c r="E9" s="309">
        <v>179.66566828999882</v>
      </c>
      <c r="F9" s="309">
        <v>162.98400542999801</v>
      </c>
      <c r="G9" s="309">
        <v>156.38319815999981</v>
      </c>
      <c r="H9" s="309">
        <v>143.24705389999966</v>
      </c>
      <c r="I9" s="309">
        <v>147.22482777999915</v>
      </c>
    </row>
    <row r="10" spans="1:10">
      <c r="A10" t="s" vm="13">
        <v>20</v>
      </c>
      <c r="B10" s="307">
        <v>-34.228974479999998</v>
      </c>
      <c r="C10" s="306">
        <v>-30.960940269999952</v>
      </c>
      <c r="D10" s="306">
        <v>-29.20545040999999</v>
      </c>
      <c r="E10" s="306">
        <v>-21.834249889999992</v>
      </c>
      <c r="F10" s="306">
        <v>-33.606241709999949</v>
      </c>
      <c r="G10" s="306">
        <v>-40.007366749999939</v>
      </c>
      <c r="H10" s="306">
        <v>-30.069248869999978</v>
      </c>
      <c r="I10" s="306">
        <v>-19.997490519999992</v>
      </c>
    </row>
    <row r="11" spans="1:10">
      <c r="A11" s="7" t="s">
        <v>1</v>
      </c>
      <c r="B11" s="308">
        <v>220.1062037199998</v>
      </c>
      <c r="C11" s="309">
        <v>211.50032461999899</v>
      </c>
      <c r="D11" s="309">
        <v>172.01000527999855</v>
      </c>
      <c r="E11" s="309">
        <v>157.83141839999882</v>
      </c>
      <c r="F11" s="309">
        <v>129.37776371999806</v>
      </c>
      <c r="G11" s="309">
        <v>116.37583140999988</v>
      </c>
      <c r="H11" s="309">
        <v>113.17780502999967</v>
      </c>
      <c r="I11" s="309">
        <v>127.22733725999916</v>
      </c>
    </row>
    <row r="12" spans="1:10">
      <c r="A12" s="9" t="s" vm="14">
        <v>56</v>
      </c>
      <c r="B12" s="307">
        <v>-17.608356179999991</v>
      </c>
      <c r="C12" s="306">
        <v>-35.499613499999967</v>
      </c>
      <c r="D12" s="306">
        <v>-26.856840199999951</v>
      </c>
      <c r="E12" s="306">
        <v>-7.8031699199999807</v>
      </c>
      <c r="F12" s="306">
        <v>10.925526950000078</v>
      </c>
      <c r="G12" s="306">
        <v>16.260620310000007</v>
      </c>
      <c r="H12" s="306">
        <v>-8.8942622199999999</v>
      </c>
      <c r="I12" s="306">
        <v>-6.6509522099999989</v>
      </c>
    </row>
    <row r="13" spans="1:10">
      <c r="A13" s="8" t="s">
        <v>2</v>
      </c>
      <c r="B13" s="322">
        <v>202.49784753999981</v>
      </c>
      <c r="C13" s="363">
        <v>176.00071111999904</v>
      </c>
      <c r="D13" s="363">
        <v>145.15316507999859</v>
      </c>
      <c r="E13" s="363">
        <v>150.02824847999884</v>
      </c>
      <c r="F13" s="363">
        <v>140.30329066999815</v>
      </c>
      <c r="G13" s="363">
        <v>132.63645171999988</v>
      </c>
      <c r="H13" s="363">
        <v>104.28354280999967</v>
      </c>
      <c r="I13" s="363">
        <v>120.57638504999916</v>
      </c>
      <c r="J13" s="306"/>
    </row>
    <row r="15" spans="1:10">
      <c r="A15" s="61" t="s">
        <v>535</v>
      </c>
    </row>
    <row r="16" spans="1:10">
      <c r="A16" s="100" t="s">
        <v>279</v>
      </c>
      <c r="B16" s="70" t="s" vm="106">
        <v>522</v>
      </c>
      <c r="C16" s="15" t="s" vm="104">
        <v>409</v>
      </c>
      <c r="D16" s="15" t="s" vm="101">
        <v>360</v>
      </c>
      <c r="E16" s="15" t="s" vm="6">
        <v>361</v>
      </c>
      <c r="F16" s="15" t="s" vm="7">
        <v>362</v>
      </c>
      <c r="G16" s="15" t="s" vm="9">
        <v>363</v>
      </c>
      <c r="H16" s="15" t="s" vm="1">
        <v>364</v>
      </c>
      <c r="I16" s="15" t="s" vm="2">
        <v>365</v>
      </c>
    </row>
    <row r="17" spans="1:9">
      <c r="A17" s="9" t="s" vm="87">
        <v>487</v>
      </c>
      <c r="B17" s="307">
        <v>18965.28433573003</v>
      </c>
      <c r="C17" s="306">
        <v>18738.880090130013</v>
      </c>
      <c r="D17" s="306">
        <v>17705.101110630007</v>
      </c>
      <c r="E17" s="306">
        <v>17215.0837856</v>
      </c>
      <c r="F17" s="306">
        <v>16466.449735710023</v>
      </c>
      <c r="G17" s="306">
        <v>16185.061273849988</v>
      </c>
      <c r="H17" s="306">
        <v>15887.829128909989</v>
      </c>
      <c r="I17" s="306">
        <v>15866.972257939991</v>
      </c>
    </row>
    <row r="18" spans="1:9">
      <c r="A18" t="s" vm="46">
        <v>41</v>
      </c>
      <c r="B18" s="307">
        <v>20743.208834549987</v>
      </c>
      <c r="C18" s="306">
        <v>20231.539871630001</v>
      </c>
      <c r="D18" s="306">
        <v>17512.246531790006</v>
      </c>
      <c r="E18" s="306">
        <v>16777.437519169998</v>
      </c>
      <c r="F18" s="306">
        <v>17000.049428339997</v>
      </c>
      <c r="G18" s="306">
        <v>16039.577180659988</v>
      </c>
      <c r="H18" s="306">
        <v>16285.766041169991</v>
      </c>
      <c r="I18" s="306">
        <v>15240.439714339993</v>
      </c>
    </row>
    <row r="20" spans="1:9">
      <c r="A20" s="281" t="s">
        <v>33</v>
      </c>
      <c r="B20" s="70" t="s" vm="106">
        <v>522</v>
      </c>
      <c r="C20" s="15" t="s" vm="104">
        <v>409</v>
      </c>
      <c r="D20" s="15" t="s" vm="101">
        <v>360</v>
      </c>
      <c r="E20" s="15" t="s" vm="6">
        <v>361</v>
      </c>
      <c r="F20" s="15" t="s" vm="7">
        <v>362</v>
      </c>
      <c r="G20" s="15" t="s" vm="9">
        <v>363</v>
      </c>
      <c r="H20" s="15" t="s" vm="1">
        <v>364</v>
      </c>
      <c r="I20" s="15" t="s" vm="2">
        <v>365</v>
      </c>
    </row>
    <row r="21" spans="1:9">
      <c r="A21" t="s">
        <v>372</v>
      </c>
      <c r="B21" s="73">
        <v>0.13458214755130568</v>
      </c>
      <c r="C21" s="17">
        <v>0.12769437742579817</v>
      </c>
      <c r="D21" s="17">
        <v>0.14514516446984671</v>
      </c>
      <c r="E21" s="17">
        <v>0.12152711254081816</v>
      </c>
      <c r="F21" s="17">
        <v>0.20619349500791295</v>
      </c>
      <c r="G21" s="17">
        <v>0.25582906105467507</v>
      </c>
      <c r="H21" s="17">
        <v>0.20991181355109217</v>
      </c>
      <c r="I21" s="17">
        <v>0.13582960714943149</v>
      </c>
    </row>
    <row r="22" spans="1:9">
      <c r="A22" s="25" t="s">
        <v>521</v>
      </c>
      <c r="B22" s="73">
        <v>1.093746261186836</v>
      </c>
      <c r="C22" s="17">
        <v>1.079655762474631</v>
      </c>
      <c r="D22" s="17">
        <v>0.98910740031164168</v>
      </c>
      <c r="E22" s="17">
        <v>0.97457774403653608</v>
      </c>
      <c r="F22" s="17">
        <v>1.0324052665385897</v>
      </c>
      <c r="G22" s="17">
        <v>0.99101121146664695</v>
      </c>
      <c r="H22" s="17">
        <v>1.0250466510579412</v>
      </c>
      <c r="I22" s="17">
        <v>0.9605134153249385</v>
      </c>
    </row>
    <row r="25" spans="1:9" ht="18.75">
      <c r="A25" s="60" t="s">
        <v>206</v>
      </c>
    </row>
    <row r="27" spans="1:9">
      <c r="A27" s="13" t="s">
        <v>197</v>
      </c>
      <c r="B27" s="70" t="s">
        <v>522</v>
      </c>
      <c r="C27" s="15" t="s" vm="100">
        <v>409</v>
      </c>
      <c r="D27" s="15" t="s" vm="101">
        <v>360</v>
      </c>
      <c r="E27" s="15" t="s" vm="6">
        <v>361</v>
      </c>
      <c r="F27" s="15" t="s" vm="7">
        <v>362</v>
      </c>
      <c r="G27" s="15" t="s" vm="9">
        <v>363</v>
      </c>
      <c r="H27" s="15" t="s" vm="1">
        <v>364</v>
      </c>
      <c r="I27" s="15" t="s" vm="2">
        <v>365</v>
      </c>
    </row>
    <row r="28" spans="1:9">
      <c r="A28" t="s">
        <v>194</v>
      </c>
      <c r="B28" s="71">
        <v>0.40699999999999997</v>
      </c>
      <c r="C28" s="54">
        <v>0.39400000000000002</v>
      </c>
      <c r="D28" s="54">
        <v>0.40500000000000003</v>
      </c>
      <c r="E28" s="21">
        <v>0.42</v>
      </c>
      <c r="F28" s="21">
        <v>0.45100000000000001</v>
      </c>
      <c r="G28" s="21">
        <v>0.42699999999999999</v>
      </c>
      <c r="H28" s="21">
        <v>0.42599999999999999</v>
      </c>
      <c r="I28" s="21">
        <v>0.42899999999999999</v>
      </c>
    </row>
    <row r="29" spans="1:9">
      <c r="A29" t="s">
        <v>196</v>
      </c>
      <c r="B29" s="71">
        <v>0.46</v>
      </c>
      <c r="C29" s="54">
        <v>0.46500000000000002</v>
      </c>
      <c r="D29" s="54">
        <v>0.44500000000000001</v>
      </c>
      <c r="E29" s="21">
        <v>0.44600000000000001</v>
      </c>
      <c r="F29" s="21">
        <v>0.42299999999999999</v>
      </c>
      <c r="G29" s="21">
        <v>0.43099999999999999</v>
      </c>
      <c r="H29" s="21">
        <v>0.438</v>
      </c>
      <c r="I29" s="21">
        <v>0.43099999999999999</v>
      </c>
    </row>
    <row r="30" spans="1:9">
      <c r="A30" t="s">
        <v>195</v>
      </c>
      <c r="B30" s="71">
        <v>0.13300000000000001</v>
      </c>
      <c r="C30" s="54">
        <v>0.14000000000000001</v>
      </c>
      <c r="D30" s="54">
        <v>0.15</v>
      </c>
      <c r="E30" s="21">
        <v>0.13400000000000001</v>
      </c>
      <c r="F30" s="21">
        <v>0.127</v>
      </c>
      <c r="G30" s="21">
        <v>0.14099999999999999</v>
      </c>
      <c r="H30" s="21">
        <v>0.13600000000000001</v>
      </c>
      <c r="I30" s="21">
        <v>0.14000000000000001</v>
      </c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8DF6-48CB-4DF7-8444-4280BA53383F}">
  <dimension ref="A2:B69"/>
  <sheetViews>
    <sheetView showGridLines="0" workbookViewId="0">
      <selection activeCell="B25" sqref="B25"/>
    </sheetView>
  </sheetViews>
  <sheetFormatPr baseColWidth="10" defaultColWidth="11.42578125" defaultRowHeight="15"/>
  <sheetData>
    <row r="2" spans="1:2" ht="18.75">
      <c r="A2" s="60" t="s">
        <v>425</v>
      </c>
    </row>
    <row r="3" spans="1:2" ht="18.75">
      <c r="A3" s="60"/>
    </row>
    <row r="4" spans="1:2">
      <c r="A4" s="62" t="s">
        <v>449</v>
      </c>
    </row>
    <row r="5" spans="1:2">
      <c r="A5" s="37" t="s">
        <v>105</v>
      </c>
      <c r="B5" t="s">
        <v>4</v>
      </c>
    </row>
    <row r="6" spans="1:2">
      <c r="A6" s="37" t="s">
        <v>158</v>
      </c>
      <c r="B6" t="s">
        <v>442</v>
      </c>
    </row>
    <row r="7" spans="1:2">
      <c r="A7" s="37" t="s">
        <v>445</v>
      </c>
      <c r="B7" t="s">
        <v>10</v>
      </c>
    </row>
    <row r="8" spans="1:2">
      <c r="A8" s="37" t="s">
        <v>446</v>
      </c>
      <c r="B8" t="s">
        <v>443</v>
      </c>
    </row>
    <row r="9" spans="1:2">
      <c r="A9" s="37" t="s">
        <v>447</v>
      </c>
      <c r="B9" t="s">
        <v>444</v>
      </c>
    </row>
    <row r="10" spans="1:2">
      <c r="A10" s="37" t="s">
        <v>448</v>
      </c>
      <c r="B10" t="s">
        <v>168</v>
      </c>
    </row>
    <row r="11" spans="1:2">
      <c r="A11" s="37"/>
    </row>
    <row r="12" spans="1:2">
      <c r="A12" s="62" t="s">
        <v>6</v>
      </c>
    </row>
    <row r="13" spans="1:2">
      <c r="A13" s="37" t="s">
        <v>170</v>
      </c>
      <c r="B13" t="s">
        <v>6</v>
      </c>
    </row>
    <row r="14" spans="1:2">
      <c r="A14" s="37" t="s">
        <v>171</v>
      </c>
      <c r="B14" t="s">
        <v>27</v>
      </c>
    </row>
    <row r="15" spans="1:2">
      <c r="A15" s="37" t="s">
        <v>172</v>
      </c>
      <c r="B15" t="s">
        <v>28</v>
      </c>
    </row>
    <row r="16" spans="1:2">
      <c r="A16" s="37" t="s">
        <v>173</v>
      </c>
      <c r="B16" t="s">
        <v>72</v>
      </c>
    </row>
    <row r="17" spans="1:2">
      <c r="A17" s="37"/>
    </row>
    <row r="18" spans="1:2">
      <c r="A18" s="62" t="s">
        <v>185</v>
      </c>
    </row>
    <row r="19" spans="1:2">
      <c r="A19" s="37" t="s">
        <v>174</v>
      </c>
      <c r="B19" t="s">
        <v>7</v>
      </c>
    </row>
    <row r="20" spans="1:2">
      <c r="A20" s="37" t="s">
        <v>175</v>
      </c>
      <c r="B20" t="s">
        <v>9</v>
      </c>
    </row>
    <row r="21" spans="1:2">
      <c r="A21" s="37"/>
    </row>
    <row r="22" spans="1:2">
      <c r="A22" s="62" t="s">
        <v>20</v>
      </c>
    </row>
    <row r="23" spans="1:2">
      <c r="A23" s="37" t="s">
        <v>176</v>
      </c>
      <c r="B23" t="s">
        <v>20</v>
      </c>
    </row>
    <row r="24" spans="1:2">
      <c r="A24" s="37" t="s">
        <v>177</v>
      </c>
      <c r="B24" t="s">
        <v>608</v>
      </c>
    </row>
    <row r="25" spans="1:2">
      <c r="A25" s="37"/>
    </row>
    <row r="26" spans="1:2">
      <c r="A26" s="62" t="s">
        <v>412</v>
      </c>
    </row>
    <row r="27" spans="1:2">
      <c r="A27" s="37" t="s">
        <v>178</v>
      </c>
      <c r="B27" t="s">
        <v>135</v>
      </c>
    </row>
    <row r="28" spans="1:2">
      <c r="A28" s="37" t="s">
        <v>187</v>
      </c>
      <c r="B28" t="s">
        <v>404</v>
      </c>
    </row>
    <row r="29" spans="1:2">
      <c r="A29" s="37" t="s">
        <v>405</v>
      </c>
      <c r="B29" t="s">
        <v>34</v>
      </c>
    </row>
    <row r="30" spans="1:2">
      <c r="A30" s="37"/>
    </row>
    <row r="31" spans="1:2">
      <c r="A31" s="62" t="s">
        <v>186</v>
      </c>
    </row>
    <row r="32" spans="1:2">
      <c r="A32" s="37" t="s">
        <v>189</v>
      </c>
      <c r="B32" t="s">
        <v>141</v>
      </c>
    </row>
    <row r="33" spans="1:2">
      <c r="A33" s="37" t="s">
        <v>190</v>
      </c>
      <c r="B33" t="s">
        <v>209</v>
      </c>
    </row>
    <row r="34" spans="1:2">
      <c r="A34" s="37"/>
      <c r="B34" t="s">
        <v>210</v>
      </c>
    </row>
    <row r="35" spans="1:2">
      <c r="A35" s="37" t="s">
        <v>191</v>
      </c>
      <c r="B35" t="s">
        <v>211</v>
      </c>
    </row>
    <row r="36" spans="1:2">
      <c r="A36" s="37"/>
      <c r="B36" t="s">
        <v>210</v>
      </c>
    </row>
    <row r="37" spans="1:2">
      <c r="A37" s="37"/>
    </row>
    <row r="38" spans="1:2">
      <c r="A38" s="62" t="s">
        <v>349</v>
      </c>
    </row>
    <row r="39" spans="1:2">
      <c r="A39" s="99" t="s">
        <v>264</v>
      </c>
      <c r="B39" t="s">
        <v>350</v>
      </c>
    </row>
    <row r="40" spans="1:2">
      <c r="A40" s="99" t="s">
        <v>351</v>
      </c>
      <c r="B40" t="s">
        <v>352</v>
      </c>
    </row>
    <row r="41" spans="1:2">
      <c r="A41" s="99" t="s">
        <v>354</v>
      </c>
      <c r="B41" t="s">
        <v>355</v>
      </c>
    </row>
    <row r="42" spans="1:2">
      <c r="A42" s="99" t="s">
        <v>356</v>
      </c>
      <c r="B42" t="s">
        <v>359</v>
      </c>
    </row>
    <row r="43" spans="1:2">
      <c r="A43" s="99" t="s">
        <v>357</v>
      </c>
      <c r="B43" t="s">
        <v>358</v>
      </c>
    </row>
    <row r="44" spans="1:2">
      <c r="A44" s="37" t="s">
        <v>366</v>
      </c>
      <c r="B44" t="s">
        <v>383</v>
      </c>
    </row>
    <row r="45" spans="1:2">
      <c r="A45" s="37" t="s">
        <v>369</v>
      </c>
      <c r="B45" t="s">
        <v>370</v>
      </c>
    </row>
    <row r="46" spans="1:2">
      <c r="A46" s="37"/>
    </row>
    <row r="47" spans="1:2">
      <c r="A47" s="62" t="s">
        <v>265</v>
      </c>
    </row>
    <row r="48" spans="1:2">
      <c r="A48" s="99" t="s">
        <v>263</v>
      </c>
      <c r="B48" t="s">
        <v>265</v>
      </c>
    </row>
    <row r="49" spans="1:2">
      <c r="A49" s="99"/>
    </row>
    <row r="50" spans="1:2">
      <c r="A50" s="62" t="s">
        <v>401</v>
      </c>
    </row>
    <row r="51" spans="1:2">
      <c r="A51" s="99" t="s">
        <v>402</v>
      </c>
      <c r="B51" t="s">
        <v>401</v>
      </c>
    </row>
    <row r="52" spans="1:2">
      <c r="A52" s="62"/>
    </row>
    <row r="53" spans="1:2">
      <c r="A53" s="62" t="s">
        <v>202</v>
      </c>
    </row>
    <row r="54" spans="1:2">
      <c r="A54" s="37" t="s">
        <v>179</v>
      </c>
      <c r="B54" t="s">
        <v>382</v>
      </c>
    </row>
    <row r="55" spans="1:2">
      <c r="A55" s="37" t="s">
        <v>433</v>
      </c>
      <c r="B55" t="s">
        <v>434</v>
      </c>
    </row>
    <row r="56" spans="1:2">
      <c r="A56" s="37" t="s">
        <v>435</v>
      </c>
      <c r="B56" t="s">
        <v>436</v>
      </c>
    </row>
    <row r="57" spans="1:2" ht="18.75">
      <c r="A57" s="37"/>
      <c r="B57" s="60"/>
    </row>
    <row r="58" spans="1:2">
      <c r="A58" s="62" t="s">
        <v>29</v>
      </c>
    </row>
    <row r="59" spans="1:2">
      <c r="A59" s="37" t="s">
        <v>180</v>
      </c>
      <c r="B59" t="s">
        <v>32</v>
      </c>
    </row>
    <row r="60" spans="1:2">
      <c r="A60" s="37" t="s">
        <v>181</v>
      </c>
      <c r="B60" t="s">
        <v>339</v>
      </c>
    </row>
    <row r="61" spans="1:2">
      <c r="A61" s="37" t="s">
        <v>182</v>
      </c>
      <c r="B61" t="s">
        <v>169</v>
      </c>
    </row>
    <row r="62" spans="1:2">
      <c r="A62" s="37"/>
    </row>
    <row r="63" spans="1:2">
      <c r="A63" s="62" t="s">
        <v>75</v>
      </c>
    </row>
    <row r="64" spans="1:2">
      <c r="A64" s="37" t="s">
        <v>183</v>
      </c>
      <c r="B64" t="s">
        <v>373</v>
      </c>
    </row>
    <row r="65" spans="1:2">
      <c r="A65" s="37" t="s">
        <v>207</v>
      </c>
      <c r="B65" t="s">
        <v>374</v>
      </c>
    </row>
    <row r="67" spans="1:2">
      <c r="A67" s="62" t="s">
        <v>203</v>
      </c>
    </row>
    <row r="68" spans="1:2">
      <c r="A68" s="37" t="s">
        <v>184</v>
      </c>
      <c r="B68" t="s">
        <v>375</v>
      </c>
    </row>
    <row r="69" spans="1:2">
      <c r="A69" s="37" t="s">
        <v>208</v>
      </c>
      <c r="B69" t="s">
        <v>326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ignoredErrors>
    <ignoredError sqref="A5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FB22-DCA1-43BB-85EC-2ABC3AC23CE3}">
  <dimension ref="B6:B24"/>
  <sheetViews>
    <sheetView showGridLines="0" workbookViewId="0"/>
  </sheetViews>
  <sheetFormatPr baseColWidth="10" defaultColWidth="11.42578125" defaultRowHeight="15"/>
  <cols>
    <col min="1" max="1" width="5.28515625" customWidth="1"/>
    <col min="9" max="9" width="16.7109375" customWidth="1"/>
  </cols>
  <sheetData>
    <row r="6" spans="2:2" ht="36">
      <c r="B6" s="66" t="s">
        <v>449</v>
      </c>
    </row>
    <row r="8" spans="2:2" ht="18.75">
      <c r="B8" s="47" t="s">
        <v>384</v>
      </c>
    </row>
    <row r="10" spans="2:2" ht="18.75">
      <c r="B10" s="47" t="s">
        <v>385</v>
      </c>
    </row>
    <row r="12" spans="2:2" ht="18.75">
      <c r="B12" s="47" t="s">
        <v>386</v>
      </c>
    </row>
    <row r="14" spans="2:2" ht="18.75">
      <c r="B14" s="47" t="s">
        <v>387</v>
      </c>
    </row>
    <row r="16" spans="2:2" ht="18.75">
      <c r="B16" s="47" t="s">
        <v>413</v>
      </c>
    </row>
    <row r="18" spans="2:2" ht="18.75">
      <c r="B18" s="47" t="s">
        <v>388</v>
      </c>
    </row>
    <row r="20" spans="2:2" ht="18.75">
      <c r="B20" s="47" t="s">
        <v>389</v>
      </c>
    </row>
    <row r="22" spans="2:2" ht="18.75">
      <c r="B22" s="47" t="s">
        <v>390</v>
      </c>
    </row>
    <row r="24" spans="2:2" ht="18.75">
      <c r="B24" s="47" t="s">
        <v>400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365D-E5FF-4A6B-B6B0-131A5336651E}">
  <dimension ref="A2:J258"/>
  <sheetViews>
    <sheetView showGridLines="0" topLeftCell="A210" workbookViewId="0">
      <selection activeCell="B218" sqref="B218"/>
    </sheetView>
  </sheetViews>
  <sheetFormatPr baseColWidth="10" defaultColWidth="11.42578125" defaultRowHeight="15"/>
  <cols>
    <col min="1" max="1" width="64.7109375" customWidth="1"/>
    <col min="2" max="2" width="14.7109375" bestFit="1" customWidth="1"/>
    <col min="3" max="9" width="14.28515625" customWidth="1"/>
    <col min="10" max="10" width="14.7109375" customWidth="1"/>
    <col min="12" max="12" width="15.42578125" customWidth="1"/>
    <col min="13" max="13" width="66.5703125" bestFit="1" customWidth="1"/>
    <col min="14" max="14" width="18.7109375" bestFit="1" customWidth="1"/>
    <col min="15" max="15" width="13.42578125" bestFit="1" customWidth="1"/>
    <col min="16" max="17" width="14.42578125" bestFit="1" customWidth="1"/>
    <col min="18" max="19" width="13.42578125" bestFit="1" customWidth="1"/>
    <col min="20" max="31" width="15.42578125" bestFit="1" customWidth="1"/>
  </cols>
  <sheetData>
    <row r="2" spans="1:9" ht="18.75">
      <c r="A2" s="60" t="s">
        <v>157</v>
      </c>
    </row>
    <row r="3" spans="1:9" ht="12.75" customHeight="1">
      <c r="A3" s="60"/>
    </row>
    <row r="4" spans="1:9">
      <c r="A4" s="61" t="s">
        <v>437</v>
      </c>
    </row>
    <row r="5" spans="1:9">
      <c r="A5" s="101" t="s">
        <v>279</v>
      </c>
      <c r="B5" s="70" t="s" vm="106">
        <v>522</v>
      </c>
      <c r="C5" s="15" t="s" vm="104">
        <v>409</v>
      </c>
      <c r="D5" s="15" t="s" vm="101">
        <v>360</v>
      </c>
      <c r="E5" s="15" t="s" vm="6">
        <v>361</v>
      </c>
      <c r="F5" s="15" t="s" vm="7">
        <v>362</v>
      </c>
      <c r="G5" s="15" t="s" vm="9">
        <v>363</v>
      </c>
      <c r="H5" s="15" t="s" vm="1">
        <v>364</v>
      </c>
      <c r="I5" s="15" t="s" vm="2">
        <v>365</v>
      </c>
    </row>
    <row r="6" spans="1:9">
      <c r="A6" t="s" vm="10">
        <v>6</v>
      </c>
      <c r="B6" s="307">
        <v>1401.7798749599929</v>
      </c>
      <c r="C6" s="306">
        <v>1285.7424023300143</v>
      </c>
      <c r="D6" s="306">
        <v>1114.6731053300107</v>
      </c>
      <c r="E6" s="306">
        <v>1101.437947210007</v>
      </c>
      <c r="F6" s="306">
        <v>1014.0122904900189</v>
      </c>
      <c r="G6" s="306">
        <v>1007.2102057599902</v>
      </c>
      <c r="H6" s="306">
        <v>991.618489669989</v>
      </c>
      <c r="I6" s="306">
        <v>1003.4434820499903</v>
      </c>
    </row>
    <row r="7" spans="1:9">
      <c r="A7" t="s" vm="11">
        <v>7</v>
      </c>
      <c r="B7" s="307">
        <v>454.87274545999969</v>
      </c>
      <c r="C7" s="306">
        <v>453.37547879000056</v>
      </c>
      <c r="D7" s="306">
        <v>420.5792621299999</v>
      </c>
      <c r="E7" s="306">
        <v>466.04245437000128</v>
      </c>
      <c r="F7" s="306">
        <v>430.19107805999948</v>
      </c>
      <c r="G7" s="306">
        <v>454.62017866000167</v>
      </c>
      <c r="H7" s="306">
        <v>407.00517490000067</v>
      </c>
      <c r="I7" s="306">
        <v>452.70058960000443</v>
      </c>
    </row>
    <row r="8" spans="1:9">
      <c r="A8" t="s" vm="12">
        <v>9</v>
      </c>
      <c r="B8" s="307">
        <v>70.633601230006221</v>
      </c>
      <c r="C8" s="306">
        <v>274.26417671000956</v>
      </c>
      <c r="D8" s="306">
        <v>190.69691867999839</v>
      </c>
      <c r="E8" s="306">
        <v>103.79807553999996</v>
      </c>
      <c r="F8" s="306">
        <v>186.76603008000004</v>
      </c>
      <c r="G8" s="306">
        <v>341.57870137000083</v>
      </c>
      <c r="H8" s="306">
        <v>230.9180683599987</v>
      </c>
      <c r="I8" s="306">
        <v>241.0973763499961</v>
      </c>
    </row>
    <row r="9" spans="1:9">
      <c r="A9" s="8" t="s">
        <v>0</v>
      </c>
      <c r="B9" s="377">
        <v>1927.2862216499989</v>
      </c>
      <c r="C9" s="412">
        <v>2013.3820578300242</v>
      </c>
      <c r="D9" s="412">
        <v>1725.949286140009</v>
      </c>
      <c r="E9" s="412">
        <v>1671.2784771200081</v>
      </c>
      <c r="F9" s="412">
        <v>1630.9693986300185</v>
      </c>
      <c r="G9" s="412">
        <v>1803.4090857899926</v>
      </c>
      <c r="H9" s="412">
        <v>1629.5417329299883</v>
      </c>
      <c r="I9" s="378">
        <v>1697.2414479999907</v>
      </c>
    </row>
    <row r="10" spans="1:9">
      <c r="A10" t="s" vm="13">
        <v>20</v>
      </c>
      <c r="B10" s="307">
        <v>-761.46304280000095</v>
      </c>
      <c r="C10" s="306">
        <v>-751.60194660000104</v>
      </c>
      <c r="D10" s="306">
        <v>-677.15192012999967</v>
      </c>
      <c r="E10" s="306">
        <v>-702.02984081999671</v>
      </c>
      <c r="F10" s="306">
        <v>-694.45776010999634</v>
      </c>
      <c r="G10" s="306">
        <v>-754.1884581599993</v>
      </c>
      <c r="H10" s="306">
        <v>-666.37471348000224</v>
      </c>
      <c r="I10" s="306">
        <v>-680.86697415000231</v>
      </c>
    </row>
    <row r="11" spans="1:9">
      <c r="A11" s="12" t="s">
        <v>1</v>
      </c>
      <c r="B11" s="379">
        <v>1165.8231788499979</v>
      </c>
      <c r="C11" s="380">
        <v>1261.7801112300231</v>
      </c>
      <c r="D11" s="380">
        <v>1048.7973660100092</v>
      </c>
      <c r="E11" s="380">
        <v>969.24863630001141</v>
      </c>
      <c r="F11" s="380">
        <v>936.51163852002219</v>
      </c>
      <c r="G11" s="380">
        <v>1049.2206276299933</v>
      </c>
      <c r="H11" s="380">
        <v>963.16701944998601</v>
      </c>
      <c r="I11" s="381">
        <v>1016.3744738499884</v>
      </c>
    </row>
    <row r="12" spans="1:9">
      <c r="A12" t="s" vm="14">
        <v>56</v>
      </c>
      <c r="B12" s="307">
        <v>-34.502547439999809</v>
      </c>
      <c r="C12" s="306">
        <v>-36.396222960000621</v>
      </c>
      <c r="D12" s="306">
        <v>-5.0943223000001012</v>
      </c>
      <c r="E12" s="306">
        <v>51.831039360000119</v>
      </c>
      <c r="F12" s="306">
        <v>-15.410625150000035</v>
      </c>
      <c r="G12" s="306">
        <v>23.993105090000867</v>
      </c>
      <c r="H12" s="306">
        <v>-37.279863410000701</v>
      </c>
      <c r="I12" s="306">
        <v>-57.686467510000618</v>
      </c>
    </row>
    <row r="13" spans="1:9">
      <c r="A13" s="12" t="s">
        <v>2</v>
      </c>
      <c r="B13" s="379">
        <v>1131.3206314099982</v>
      </c>
      <c r="C13" s="380">
        <v>1225.3838882700225</v>
      </c>
      <c r="D13" s="380">
        <v>1043.7030437100091</v>
      </c>
      <c r="E13" s="380">
        <v>1021.0796756600115</v>
      </c>
      <c r="F13" s="380">
        <v>921.1010133700222</v>
      </c>
      <c r="G13" s="380">
        <v>1073.2137327199941</v>
      </c>
      <c r="H13" s="380">
        <v>925.88715603998526</v>
      </c>
      <c r="I13" s="381">
        <v>958.68800633998774</v>
      </c>
    </row>
    <row r="14" spans="1:9">
      <c r="A14" t="s" vm="15">
        <v>481</v>
      </c>
      <c r="B14" s="307">
        <v>-250.18777291000001</v>
      </c>
      <c r="C14" s="306">
        <v>-225.57880139999997</v>
      </c>
      <c r="D14" s="306">
        <v>-214.53514669</v>
      </c>
      <c r="E14" s="306">
        <v>-225.30891076999995</v>
      </c>
      <c r="F14" s="306">
        <v>-168.25884632999998</v>
      </c>
      <c r="G14" s="306">
        <v>-184.21824332999998</v>
      </c>
      <c r="H14" s="306">
        <v>-192.33848773000003</v>
      </c>
      <c r="I14" s="306">
        <v>-143.49235432999998</v>
      </c>
    </row>
    <row r="15" spans="1:9">
      <c r="A15" s="8" t="s">
        <v>3</v>
      </c>
      <c r="B15" s="377">
        <v>881.13285849999818</v>
      </c>
      <c r="C15" s="412">
        <v>999.80508687002248</v>
      </c>
      <c r="D15" s="412">
        <v>829.16789702000904</v>
      </c>
      <c r="E15" s="412">
        <v>795.77076489001161</v>
      </c>
      <c r="F15" s="412">
        <v>752.84216704002222</v>
      </c>
      <c r="G15" s="412">
        <v>888.99548938999419</v>
      </c>
      <c r="H15" s="412">
        <v>733.54866830998526</v>
      </c>
      <c r="I15" s="378">
        <v>815.19565200998773</v>
      </c>
    </row>
    <row r="16" spans="1:9">
      <c r="B16" s="3"/>
      <c r="C16" s="3"/>
      <c r="D16" s="3"/>
      <c r="E16" s="3"/>
      <c r="F16" s="3"/>
      <c r="G16" s="3"/>
    </row>
    <row r="17" spans="1:10" ht="18.75">
      <c r="A17" s="60" t="s">
        <v>438</v>
      </c>
    </row>
    <row r="18" spans="1:10" ht="12.75" customHeight="1">
      <c r="A18" s="60"/>
    </row>
    <row r="19" spans="1:10">
      <c r="A19" s="61" t="s">
        <v>437</v>
      </c>
    </row>
    <row r="20" spans="1:10">
      <c r="A20" s="100" t="s">
        <v>279</v>
      </c>
      <c r="B20" s="70" t="s" vm="106">
        <v>522</v>
      </c>
      <c r="C20" s="15" t="s" vm="104">
        <v>409</v>
      </c>
      <c r="D20" s="15" t="s" vm="101">
        <v>360</v>
      </c>
      <c r="E20" s="15" t="s" vm="6">
        <v>361</v>
      </c>
      <c r="F20" s="15" t="s" vm="7">
        <v>362</v>
      </c>
      <c r="G20" s="15" t="s" vm="9">
        <v>363</v>
      </c>
      <c r="H20" s="15" t="s" vm="1">
        <v>364</v>
      </c>
      <c r="I20" s="15" t="s" vm="2">
        <v>365</v>
      </c>
    </row>
    <row r="21" spans="1:10">
      <c r="A21" s="9" t="s" vm="108">
        <v>474</v>
      </c>
      <c r="B21" s="307">
        <v>3367.1768672399317</v>
      </c>
      <c r="C21" s="306">
        <v>2944.5735947599997</v>
      </c>
      <c r="D21" s="306">
        <v>2169.5811150799768</v>
      </c>
      <c r="E21" s="306">
        <v>1766.9491797600065</v>
      </c>
      <c r="F21" s="306">
        <v>1577.8360015799576</v>
      </c>
      <c r="G21" s="306">
        <v>1454.5153417299975</v>
      </c>
      <c r="H21" s="306">
        <v>1329.0098642399971</v>
      </c>
      <c r="I21" s="306">
        <v>1327.5062822700065</v>
      </c>
      <c r="J21" s="306"/>
    </row>
    <row r="22" spans="1:10">
      <c r="A22" t="s" vm="16">
        <v>475</v>
      </c>
      <c r="B22" s="307">
        <v>524.44685025999956</v>
      </c>
      <c r="C22" s="306">
        <v>387.3736898099998</v>
      </c>
      <c r="D22" s="306">
        <v>225.87867376999986</v>
      </c>
      <c r="E22" s="306">
        <v>183.77939531000067</v>
      </c>
      <c r="F22" s="306">
        <v>142.84460354999999</v>
      </c>
      <c r="G22" s="306">
        <v>96.984450709999777</v>
      </c>
      <c r="H22" s="306">
        <v>64.346752289999898</v>
      </c>
      <c r="I22" s="306">
        <v>97.50117191999999</v>
      </c>
      <c r="J22" s="306"/>
    </row>
    <row r="23" spans="1:10">
      <c r="A23" t="s" vm="102">
        <v>476</v>
      </c>
      <c r="B23" s="307">
        <v>-2489.8438425400218</v>
      </c>
      <c r="C23" s="306">
        <v>-2046.204882239979</v>
      </c>
      <c r="D23" s="306">
        <v>-1280.786683520002</v>
      </c>
      <c r="E23" s="306">
        <v>-849.29062786000111</v>
      </c>
      <c r="F23" s="306">
        <v>-706.66831464000188</v>
      </c>
      <c r="G23" s="306">
        <v>-544.28958667999973</v>
      </c>
      <c r="H23" s="306">
        <v>-401.73812685999758</v>
      </c>
      <c r="I23" s="306">
        <v>-421.56397214000032</v>
      </c>
      <c r="J23" s="306"/>
    </row>
    <row r="24" spans="1:10">
      <c r="A24" s="8" t="s">
        <v>6</v>
      </c>
      <c r="B24" s="322">
        <v>1401.7798749599096</v>
      </c>
      <c r="C24" s="363">
        <v>1285.7424023300202</v>
      </c>
      <c r="D24" s="363">
        <v>1114.6731053299745</v>
      </c>
      <c r="E24" s="363">
        <v>1101.4379472100059</v>
      </c>
      <c r="F24" s="363">
        <v>1014.0122904899558</v>
      </c>
      <c r="G24" s="363">
        <v>1007.2102057599975</v>
      </c>
      <c r="H24" s="363">
        <v>991.61848966999935</v>
      </c>
      <c r="I24" s="363">
        <v>1003.4434820500062</v>
      </c>
      <c r="J24" s="356"/>
    </row>
    <row r="25" spans="1:10">
      <c r="A25" t="s" vm="17">
        <v>477</v>
      </c>
      <c r="B25" s="307">
        <v>475.80107573999953</v>
      </c>
      <c r="C25" s="306">
        <v>463.48284706000027</v>
      </c>
      <c r="D25" s="306">
        <v>439.28599686999968</v>
      </c>
      <c r="E25" s="306">
        <v>486.09551082000058</v>
      </c>
      <c r="F25" s="306">
        <v>447.34335959999987</v>
      </c>
      <c r="G25" s="306">
        <v>475.4132450100002</v>
      </c>
      <c r="H25" s="306">
        <v>428.79598366000067</v>
      </c>
      <c r="I25" s="306">
        <v>470.56151164000431</v>
      </c>
      <c r="J25" s="306"/>
    </row>
    <row r="26" spans="1:10">
      <c r="A26" t="s" vm="18">
        <v>501</v>
      </c>
      <c r="B26" s="307">
        <v>-23.122151519999996</v>
      </c>
      <c r="C26" s="306">
        <v>-22.307228910000024</v>
      </c>
      <c r="D26" s="306">
        <v>-22.186110469999971</v>
      </c>
      <c r="E26" s="306">
        <v>-22.848346449999983</v>
      </c>
      <c r="F26" s="306">
        <v>-19.429968499999987</v>
      </c>
      <c r="G26" s="306">
        <v>-22.438981509999952</v>
      </c>
      <c r="H26" s="306">
        <v>-23.238149599999979</v>
      </c>
      <c r="I26" s="306">
        <v>-19.303811939999925</v>
      </c>
      <c r="J26" s="306"/>
    </row>
    <row r="27" spans="1:10">
      <c r="A27" t="s" vm="19">
        <v>478</v>
      </c>
      <c r="B27" s="307">
        <v>2.1938212400000001</v>
      </c>
      <c r="C27" s="306">
        <v>12.199860640000001</v>
      </c>
      <c r="D27" s="306">
        <v>3.4793757300000001</v>
      </c>
      <c r="E27" s="306">
        <v>2.7952900000000001</v>
      </c>
      <c r="F27" s="306">
        <v>2.27768696</v>
      </c>
      <c r="G27" s="306">
        <v>1.6459151600000053</v>
      </c>
      <c r="H27" s="306">
        <v>1.4473408399999939</v>
      </c>
      <c r="I27" s="306">
        <v>1.4428899000000059</v>
      </c>
      <c r="J27" s="306"/>
    </row>
    <row r="28" spans="1:10">
      <c r="A28" s="8" t="s">
        <v>7</v>
      </c>
      <c r="B28" s="322">
        <v>454.87274545999952</v>
      </c>
      <c r="C28" s="363">
        <v>453.37547879000022</v>
      </c>
      <c r="D28" s="363">
        <v>420.57926212999973</v>
      </c>
      <c r="E28" s="363">
        <v>466.0424543700006</v>
      </c>
      <c r="F28" s="363">
        <v>430.19107805999988</v>
      </c>
      <c r="G28" s="363">
        <v>454.62017866000025</v>
      </c>
      <c r="H28" s="363">
        <v>407.00517490000067</v>
      </c>
      <c r="I28" s="363">
        <v>452.70058960000438</v>
      </c>
      <c r="J28" s="356"/>
    </row>
    <row r="29" spans="1:10">
      <c r="A29" t="s" vm="20">
        <v>502</v>
      </c>
      <c r="B29" s="307">
        <v>32.104686450000003</v>
      </c>
      <c r="C29" s="306">
        <v>26.358902430000001</v>
      </c>
      <c r="D29" s="306">
        <v>8.6243552300000008</v>
      </c>
      <c r="E29" s="306">
        <v>15.952442989999998</v>
      </c>
      <c r="F29" s="306">
        <v>18.652614649999997</v>
      </c>
      <c r="G29" s="306">
        <v>20.816695550000002</v>
      </c>
      <c r="H29" s="306">
        <v>0.39224900000000001</v>
      </c>
      <c r="I29" s="306">
        <v>8.4612915300000004</v>
      </c>
      <c r="J29" s="306"/>
    </row>
    <row r="30" spans="1:10">
      <c r="A30" t="s" vm="21">
        <v>480</v>
      </c>
      <c r="B30" s="307">
        <v>94.44362885000001</v>
      </c>
      <c r="C30" s="306">
        <v>211.32349498999997</v>
      </c>
      <c r="D30" s="306">
        <v>85.477242070000003</v>
      </c>
      <c r="E30" s="306">
        <v>82.460382210000034</v>
      </c>
      <c r="F30" s="306">
        <v>73.53886537999999</v>
      </c>
      <c r="G30" s="306">
        <v>223.09376262000001</v>
      </c>
      <c r="H30" s="306">
        <v>151.30720580999994</v>
      </c>
      <c r="I30" s="306">
        <v>193.011459</v>
      </c>
      <c r="J30" s="306"/>
    </row>
    <row r="31" spans="1:10">
      <c r="A31" t="s" vm="22">
        <v>503</v>
      </c>
      <c r="B31" s="307">
        <v>-55.914714070004464</v>
      </c>
      <c r="C31" s="306">
        <v>36.581779290009024</v>
      </c>
      <c r="D31" s="306">
        <v>96.59532137999534</v>
      </c>
      <c r="E31" s="306">
        <v>5.3852503399982457</v>
      </c>
      <c r="F31" s="306">
        <v>94.574550049999829</v>
      </c>
      <c r="G31" s="306">
        <v>97.668243199999807</v>
      </c>
      <c r="H31" s="306">
        <v>79.218613549995425</v>
      </c>
      <c r="I31" s="306">
        <v>39.624625819997313</v>
      </c>
      <c r="J31" s="306"/>
    </row>
    <row r="32" spans="1:10">
      <c r="A32" s="12" t="s">
        <v>9</v>
      </c>
      <c r="B32" s="357">
        <v>70.633601229995548</v>
      </c>
      <c r="C32" s="358">
        <v>274.264176710009</v>
      </c>
      <c r="D32" s="358">
        <v>190.69691867999535</v>
      </c>
      <c r="E32" s="358">
        <v>103.79807553999828</v>
      </c>
      <c r="F32" s="358">
        <v>186.76603007999981</v>
      </c>
      <c r="G32" s="358">
        <v>341.57870136999981</v>
      </c>
      <c r="H32" s="358">
        <v>230.91806835999535</v>
      </c>
      <c r="I32" s="358">
        <v>241.09737634999732</v>
      </c>
      <c r="J32" s="356"/>
    </row>
    <row r="33" spans="1:10">
      <c r="A33" s="8" t="s">
        <v>0</v>
      </c>
      <c r="B33" s="322">
        <v>1927.2862216499047</v>
      </c>
      <c r="C33" s="363">
        <v>2013.3820578300295</v>
      </c>
      <c r="D33" s="363">
        <v>1725.9492861399697</v>
      </c>
      <c r="E33" s="363">
        <v>1671.2784771200047</v>
      </c>
      <c r="F33" s="363">
        <v>1630.9693986299555</v>
      </c>
      <c r="G33" s="363">
        <v>1803.4090857899976</v>
      </c>
      <c r="H33" s="363">
        <v>1629.5417329299953</v>
      </c>
      <c r="I33" s="363">
        <v>1697.2414480000079</v>
      </c>
      <c r="J33" s="356"/>
    </row>
    <row r="34" spans="1:10">
      <c r="A34" t="s" vm="23">
        <v>504</v>
      </c>
      <c r="B34" s="307">
        <v>-481.50075788999987</v>
      </c>
      <c r="C34" s="306">
        <v>-476.60389669000028</v>
      </c>
      <c r="D34" s="306">
        <v>-428.81737122000004</v>
      </c>
      <c r="E34" s="306">
        <v>-438.12591769999921</v>
      </c>
      <c r="F34" s="306">
        <v>-444.47000110000027</v>
      </c>
      <c r="G34" s="306">
        <v>-484.02693336000016</v>
      </c>
      <c r="H34" s="306">
        <v>-432.35224679000038</v>
      </c>
      <c r="I34" s="306">
        <v>-422.78749272000061</v>
      </c>
      <c r="J34" s="306"/>
    </row>
    <row r="35" spans="1:10">
      <c r="A35" t="s" vm="24">
        <v>505</v>
      </c>
      <c r="B35" s="307">
        <v>-238.83733368999995</v>
      </c>
      <c r="C35" s="306">
        <v>-233.55360032999934</v>
      </c>
      <c r="D35" s="306">
        <v>-207.07348469999926</v>
      </c>
      <c r="E35" s="306">
        <v>-224.13158216999969</v>
      </c>
      <c r="F35" s="306">
        <v>-199.90272442000014</v>
      </c>
      <c r="G35" s="306">
        <v>-228.01207784000013</v>
      </c>
      <c r="H35" s="306">
        <v>-191.69324693000084</v>
      </c>
      <c r="I35" s="306">
        <v>-212.11524817000145</v>
      </c>
      <c r="J35" s="306"/>
    </row>
    <row r="36" spans="1:10">
      <c r="A36" t="s" vm="25">
        <v>506</v>
      </c>
      <c r="B36" s="307">
        <v>-41.12495122</v>
      </c>
      <c r="C36" s="306">
        <v>-41.444449579999954</v>
      </c>
      <c r="D36" s="306">
        <v>-41.261064209999994</v>
      </c>
      <c r="E36" s="306">
        <v>-39.772340949999958</v>
      </c>
      <c r="F36" s="306">
        <v>-50.085034589999928</v>
      </c>
      <c r="G36" s="306">
        <v>-42.149446959999956</v>
      </c>
      <c r="H36" s="306">
        <v>-42.329219759999972</v>
      </c>
      <c r="I36" s="306">
        <v>-45.964233259999986</v>
      </c>
      <c r="J36" s="306"/>
    </row>
    <row r="37" spans="1:10">
      <c r="A37" s="12" t="s">
        <v>5</v>
      </c>
      <c r="B37" s="357">
        <v>-761.46304279999981</v>
      </c>
      <c r="C37" s="358">
        <v>-751.60194659999956</v>
      </c>
      <c r="D37" s="358">
        <v>-677.15192012999921</v>
      </c>
      <c r="E37" s="358">
        <v>-702.02984081999887</v>
      </c>
      <c r="F37" s="358">
        <v>-694.45776011000032</v>
      </c>
      <c r="G37" s="358">
        <v>-754.18845816000021</v>
      </c>
      <c r="H37" s="358">
        <v>-666.37471348000122</v>
      </c>
      <c r="I37" s="358">
        <v>-680.86697415000208</v>
      </c>
      <c r="J37" s="356"/>
    </row>
    <row r="38" spans="1:10">
      <c r="A38" s="12" t="s">
        <v>1</v>
      </c>
      <c r="B38" s="357">
        <v>1165.8231788499049</v>
      </c>
      <c r="C38" s="358">
        <v>1261.7801112300299</v>
      </c>
      <c r="D38" s="358">
        <v>1048.7973660099706</v>
      </c>
      <c r="E38" s="358">
        <v>969.24863630000584</v>
      </c>
      <c r="F38" s="358">
        <v>936.51163851995523</v>
      </c>
      <c r="G38" s="358">
        <v>1049.2206276299974</v>
      </c>
      <c r="H38" s="358">
        <v>963.16701944999409</v>
      </c>
      <c r="I38" s="358">
        <v>1016.3744738500059</v>
      </c>
      <c r="J38" s="356"/>
    </row>
    <row r="39" spans="1:10">
      <c r="A39" t="s" vm="14">
        <v>507</v>
      </c>
      <c r="B39" s="307">
        <v>-34.502547439999809</v>
      </c>
      <c r="C39" s="306">
        <v>-36.396222960000621</v>
      </c>
      <c r="D39" s="306">
        <v>-5.0943223000001012</v>
      </c>
      <c r="E39" s="306">
        <v>51.831039360000119</v>
      </c>
      <c r="F39" s="306">
        <v>-15.410625150000035</v>
      </c>
      <c r="G39" s="306">
        <v>23.993105090000867</v>
      </c>
      <c r="H39" s="306">
        <v>-37.279863410000701</v>
      </c>
      <c r="I39" s="306">
        <v>-57.686467510000618</v>
      </c>
      <c r="J39" s="306"/>
    </row>
    <row r="40" spans="1:10">
      <c r="A40" s="12" t="s">
        <v>2</v>
      </c>
      <c r="B40" s="357">
        <v>1131.3206314099052</v>
      </c>
      <c r="C40" s="358">
        <v>1225.3838882700293</v>
      </c>
      <c r="D40" s="358">
        <v>1043.7030437099704</v>
      </c>
      <c r="E40" s="358">
        <v>1021.0796756600059</v>
      </c>
      <c r="F40" s="358">
        <v>921.10101336995524</v>
      </c>
      <c r="G40" s="358">
        <v>1073.2137327199982</v>
      </c>
      <c r="H40" s="358">
        <v>925.88715603999344</v>
      </c>
      <c r="I40" s="358">
        <v>958.68800634000524</v>
      </c>
      <c r="J40" s="356"/>
    </row>
    <row r="41" spans="1:10">
      <c r="A41" t="s" vm="15">
        <v>481</v>
      </c>
      <c r="B41" s="307">
        <v>-250.18777291000001</v>
      </c>
      <c r="C41" s="306">
        <v>-225.57880139999997</v>
      </c>
      <c r="D41" s="306">
        <v>-214.53514669</v>
      </c>
      <c r="E41" s="306">
        <v>-225.30891076999995</v>
      </c>
      <c r="F41" s="306">
        <v>-168.25884632999998</v>
      </c>
      <c r="G41" s="306">
        <v>-184.21824332999998</v>
      </c>
      <c r="H41" s="306">
        <v>-192.33848773000003</v>
      </c>
      <c r="I41" s="306">
        <v>-143.49235432999998</v>
      </c>
      <c r="J41" s="306"/>
    </row>
    <row r="42" spans="1:10">
      <c r="A42" s="8" t="s">
        <v>3</v>
      </c>
      <c r="B42" s="322">
        <v>881.13285849990518</v>
      </c>
      <c r="C42" s="363">
        <v>999.8050868700293</v>
      </c>
      <c r="D42" s="363">
        <v>829.16789701997038</v>
      </c>
      <c r="E42" s="363">
        <v>795.77076489000592</v>
      </c>
      <c r="F42" s="363">
        <v>752.84216703995526</v>
      </c>
      <c r="G42" s="363">
        <v>888.99548938999828</v>
      </c>
      <c r="H42" s="363">
        <v>733.54866830999345</v>
      </c>
      <c r="I42" s="363">
        <v>815.19565201000523</v>
      </c>
      <c r="J42" s="356"/>
    </row>
    <row r="43" spans="1:10">
      <c r="B43" s="307"/>
      <c r="C43" s="306"/>
      <c r="D43" s="306"/>
      <c r="E43" s="306"/>
      <c r="F43" s="306"/>
      <c r="G43" s="306"/>
      <c r="H43" s="306"/>
      <c r="I43" s="306"/>
    </row>
    <row r="44" spans="1:10">
      <c r="A44" t="s">
        <v>8</v>
      </c>
      <c r="B44" s="307">
        <v>845.72373349990517</v>
      </c>
      <c r="C44" s="306">
        <v>975.37722596002925</v>
      </c>
      <c r="D44" s="306">
        <v>809.12942478997036</v>
      </c>
      <c r="E44" s="306">
        <v>774.5710850800059</v>
      </c>
      <c r="F44" s="306">
        <v>733.51405868995528</v>
      </c>
      <c r="G44" s="306">
        <v>871.27666436999823</v>
      </c>
      <c r="H44" s="306">
        <v>716.40564884999344</v>
      </c>
      <c r="I44" s="306">
        <v>801.13447977000521</v>
      </c>
    </row>
    <row r="45" spans="1:10">
      <c r="A45" t="s" vm="26">
        <v>508</v>
      </c>
      <c r="B45" s="307">
        <v>35.409125000000003</v>
      </c>
      <c r="C45" s="306">
        <v>24.427860910000003</v>
      </c>
      <c r="D45" s="306">
        <v>20.038472230000004</v>
      </c>
      <c r="E45" s="306">
        <v>21.199679809999996</v>
      </c>
      <c r="F45" s="306">
        <v>19.328108350000015</v>
      </c>
      <c r="G45" s="306">
        <v>17.718825020000004</v>
      </c>
      <c r="H45" s="306">
        <v>17.143019459999998</v>
      </c>
      <c r="I45" s="306">
        <v>14.061172239999999</v>
      </c>
    </row>
    <row r="46" spans="1:10">
      <c r="A46" s="8" t="s">
        <v>3</v>
      </c>
      <c r="B46" s="322">
        <v>881.13285849990518</v>
      </c>
      <c r="C46" s="363">
        <v>999.8050868700293</v>
      </c>
      <c r="D46" s="363">
        <v>829.16789701997038</v>
      </c>
      <c r="E46" s="363">
        <v>795.77076489000592</v>
      </c>
      <c r="F46" s="363">
        <v>752.84216703995526</v>
      </c>
      <c r="G46" s="363">
        <v>888.99548938999828</v>
      </c>
      <c r="H46" s="363">
        <v>733.54866830999345</v>
      </c>
      <c r="I46" s="363">
        <v>815.19565201000523</v>
      </c>
    </row>
    <row r="47" spans="1:10">
      <c r="B47" s="306"/>
      <c r="C47" s="306"/>
      <c r="D47" s="306"/>
      <c r="E47" s="306"/>
      <c r="F47" s="306"/>
      <c r="G47" s="306"/>
      <c r="H47" s="306"/>
      <c r="I47" s="306"/>
    </row>
    <row r="48" spans="1:10">
      <c r="A48" s="61" t="s">
        <v>605</v>
      </c>
    </row>
    <row r="49" spans="1:10">
      <c r="A49" s="100" t="s">
        <v>279</v>
      </c>
      <c r="B49" s="70" t="s">
        <v>523</v>
      </c>
      <c r="C49" s="15" t="s" vm="5">
        <v>287</v>
      </c>
      <c r="D49" s="15" t="s" vm="3">
        <v>291</v>
      </c>
      <c r="E49" s="2"/>
      <c r="F49" s="2"/>
      <c r="G49" s="2"/>
    </row>
    <row r="50" spans="1:10">
      <c r="A50" s="9" t="s" vm="108">
        <v>474</v>
      </c>
      <c r="B50" s="307">
        <v>3367.176867239998</v>
      </c>
      <c r="C50" s="306">
        <v>8458.9398911800035</v>
      </c>
      <c r="D50" s="306">
        <v>5474.0994013999971</v>
      </c>
      <c r="E50" s="6"/>
      <c r="F50" s="6"/>
      <c r="G50" s="6"/>
      <c r="H50" s="6"/>
    </row>
    <row r="51" spans="1:10">
      <c r="A51" t="s" vm="16">
        <v>475</v>
      </c>
      <c r="B51" s="307">
        <v>524.44685025999956</v>
      </c>
      <c r="C51" s="306">
        <v>939.87636244000055</v>
      </c>
      <c r="D51" s="306">
        <v>344.29684177999991</v>
      </c>
      <c r="E51" s="6"/>
      <c r="F51" s="6"/>
      <c r="G51" s="6"/>
      <c r="H51" s="6"/>
      <c r="I51" s="6"/>
      <c r="J51" s="6"/>
    </row>
    <row r="52" spans="1:10">
      <c r="A52" t="s" vm="102">
        <v>476</v>
      </c>
      <c r="B52" s="307">
        <v>-2489.8438425399991</v>
      </c>
      <c r="C52" s="306">
        <v>-4882.9505082599944</v>
      </c>
      <c r="D52" s="306">
        <v>-1817.3337164699994</v>
      </c>
      <c r="E52" s="6"/>
      <c r="F52" s="6"/>
      <c r="G52" s="6"/>
      <c r="H52" s="6"/>
      <c r="I52" s="6"/>
      <c r="J52" s="6"/>
    </row>
    <row r="53" spans="1:10">
      <c r="A53" s="8" t="s">
        <v>6</v>
      </c>
      <c r="B53" s="322">
        <v>1401.7798749599988</v>
      </c>
      <c r="C53" s="363">
        <v>4515.865745360009</v>
      </c>
      <c r="D53" s="363">
        <v>4001.0625267099977</v>
      </c>
      <c r="E53" s="6"/>
      <c r="F53" s="6"/>
      <c r="G53" s="6"/>
      <c r="H53" s="6"/>
      <c r="I53" s="6"/>
      <c r="J53" s="6"/>
    </row>
    <row r="54" spans="1:10">
      <c r="A54" t="s" vm="17">
        <v>477</v>
      </c>
      <c r="B54" s="307">
        <v>475.80107574000021</v>
      </c>
      <c r="C54" s="306">
        <v>1836.2077143499985</v>
      </c>
      <c r="D54" s="306">
        <v>1801.0804271799989</v>
      </c>
      <c r="E54" s="6"/>
      <c r="F54" s="6"/>
      <c r="G54" s="6"/>
      <c r="H54" s="6"/>
      <c r="I54" s="6"/>
      <c r="J54" s="6"/>
    </row>
    <row r="55" spans="1:10">
      <c r="A55" t="s" vm="18">
        <v>501</v>
      </c>
      <c r="B55" s="307">
        <v>-23.122151519999992</v>
      </c>
      <c r="C55" s="306">
        <v>-86.771654329999947</v>
      </c>
      <c r="D55" s="306">
        <v>-90.122787180000003</v>
      </c>
      <c r="E55" s="6"/>
      <c r="F55" s="6"/>
      <c r="G55" s="6"/>
      <c r="H55" s="6"/>
      <c r="I55" s="6"/>
      <c r="J55" s="6"/>
    </row>
    <row r="56" spans="1:10">
      <c r="A56" t="s" vm="19">
        <v>478</v>
      </c>
      <c r="B56" s="307">
        <v>2.1938212400000001</v>
      </c>
      <c r="C56" s="306">
        <v>20.752213329999996</v>
      </c>
      <c r="D56" s="306">
        <v>5.7731586200000065</v>
      </c>
      <c r="E56" s="6"/>
      <c r="F56" s="6"/>
      <c r="G56" s="6"/>
      <c r="H56" s="6"/>
      <c r="I56" s="6"/>
      <c r="J56" s="6"/>
    </row>
    <row r="57" spans="1:10">
      <c r="A57" s="8" t="s">
        <v>7</v>
      </c>
      <c r="B57" s="322">
        <v>454.8727454600002</v>
      </c>
      <c r="C57" s="363">
        <v>1770.1882733499983</v>
      </c>
      <c r="D57" s="363">
        <v>1716.730798619999</v>
      </c>
      <c r="E57" s="6"/>
      <c r="F57" s="6"/>
      <c r="G57" s="6"/>
      <c r="H57" s="6"/>
      <c r="I57" s="6"/>
      <c r="J57" s="6"/>
    </row>
    <row r="58" spans="1:10">
      <c r="A58" t="s" vm="20">
        <v>502</v>
      </c>
      <c r="B58" s="307">
        <v>32.104686450000003</v>
      </c>
      <c r="C58" s="306">
        <v>69.588315299999991</v>
      </c>
      <c r="D58" s="306">
        <v>29.67476486</v>
      </c>
      <c r="E58" s="6"/>
      <c r="F58" s="6"/>
      <c r="G58" s="6"/>
      <c r="H58" s="6"/>
      <c r="I58" s="6"/>
      <c r="J58" s="6"/>
    </row>
    <row r="59" spans="1:10">
      <c r="A59" t="s" vm="21">
        <v>480</v>
      </c>
      <c r="B59" s="307">
        <v>94.44362885000001</v>
      </c>
      <c r="C59" s="306">
        <v>452.79998464999994</v>
      </c>
      <c r="D59" s="306">
        <v>676.40458235999995</v>
      </c>
      <c r="E59" s="6"/>
      <c r="F59" s="6"/>
      <c r="G59" s="6"/>
      <c r="H59" s="6"/>
      <c r="I59" s="6"/>
      <c r="J59" s="6"/>
    </row>
    <row r="60" spans="1:10">
      <c r="A60" t="s" vm="22">
        <v>503</v>
      </c>
      <c r="B60" s="307">
        <v>-55.914714070015016</v>
      </c>
      <c r="C60" s="306">
        <v>233.13690106000351</v>
      </c>
      <c r="D60" s="306">
        <v>319.69850920998914</v>
      </c>
      <c r="E60" s="6"/>
      <c r="F60" s="6"/>
      <c r="G60" s="6"/>
      <c r="H60" s="6"/>
      <c r="I60" s="6"/>
      <c r="J60" s="6"/>
    </row>
    <row r="61" spans="1:10">
      <c r="A61" s="8" t="s">
        <v>9</v>
      </c>
      <c r="B61" s="322">
        <v>70.633601229985004</v>
      </c>
      <c r="C61" s="363">
        <v>755.52520101000346</v>
      </c>
      <c r="D61" s="363">
        <v>1025.777856429989</v>
      </c>
      <c r="E61" s="6"/>
      <c r="F61" s="6"/>
      <c r="G61" s="6"/>
      <c r="H61" s="6"/>
      <c r="I61" s="6"/>
      <c r="J61" s="6"/>
    </row>
    <row r="62" spans="1:10">
      <c r="A62" s="8" t="s">
        <v>0</v>
      </c>
      <c r="B62" s="322">
        <v>1927.2862216499841</v>
      </c>
      <c r="C62" s="363">
        <v>7041.5792197200099</v>
      </c>
      <c r="D62" s="363">
        <v>6743.5711817599849</v>
      </c>
      <c r="E62" s="6"/>
      <c r="F62" s="6"/>
      <c r="G62" s="6"/>
      <c r="H62" s="6"/>
      <c r="I62" s="6"/>
      <c r="J62" s="6"/>
    </row>
    <row r="63" spans="1:10">
      <c r="A63" t="s" vm="23">
        <v>504</v>
      </c>
      <c r="B63" s="307">
        <v>-481.50075789000016</v>
      </c>
      <c r="C63" s="306">
        <v>-1788.0171867100007</v>
      </c>
      <c r="D63" s="306">
        <v>-1721.7114558800008</v>
      </c>
      <c r="E63" s="6"/>
      <c r="F63" s="6"/>
      <c r="G63" s="6"/>
      <c r="H63" s="6"/>
      <c r="I63" s="6"/>
      <c r="J63" s="6"/>
    </row>
    <row r="64" spans="1:10">
      <c r="A64" t="s" vm="24">
        <v>505</v>
      </c>
      <c r="B64" s="307">
        <v>-238.83733369000018</v>
      </c>
      <c r="C64" s="306">
        <v>-864.66139161999956</v>
      </c>
      <c r="D64" s="306">
        <v>-817.20583934999922</v>
      </c>
      <c r="E64" s="6"/>
      <c r="F64" s="6"/>
      <c r="G64" s="6"/>
      <c r="H64" s="6"/>
      <c r="I64" s="6"/>
      <c r="J64" s="6"/>
    </row>
    <row r="65" spans="1:10">
      <c r="A65" t="s" vm="25">
        <v>506</v>
      </c>
      <c r="B65" s="307">
        <v>-41.124951219999993</v>
      </c>
      <c r="C65" s="306">
        <v>-172.56288932999999</v>
      </c>
      <c r="D65" s="306">
        <v>-174.85504107</v>
      </c>
      <c r="E65" s="6"/>
      <c r="F65" s="6"/>
      <c r="G65" s="6"/>
      <c r="H65" s="6"/>
      <c r="I65" s="6"/>
      <c r="J65" s="6"/>
    </row>
    <row r="66" spans="1:10">
      <c r="A66" s="8" t="s">
        <v>5</v>
      </c>
      <c r="B66" s="322">
        <v>-761.46304280000027</v>
      </c>
      <c r="C66" s="363">
        <v>-2825.2414676600001</v>
      </c>
      <c r="D66" s="363">
        <v>-2713.7723363</v>
      </c>
      <c r="E66" s="6"/>
      <c r="F66" s="6"/>
      <c r="G66" s="6"/>
      <c r="H66" s="6"/>
      <c r="I66" s="6"/>
      <c r="J66" s="6"/>
    </row>
    <row r="67" spans="1:10">
      <c r="A67" s="5" t="s">
        <v>1</v>
      </c>
      <c r="B67" s="355">
        <v>1165.8231788499838</v>
      </c>
      <c r="C67" s="356">
        <v>4216.3377520600097</v>
      </c>
      <c r="D67" s="356">
        <v>4029.7988454599849</v>
      </c>
      <c r="E67" s="6"/>
      <c r="F67" s="6"/>
      <c r="G67" s="6"/>
      <c r="H67" s="6"/>
      <c r="I67" s="6"/>
      <c r="J67" s="6"/>
    </row>
    <row r="68" spans="1:10">
      <c r="A68" t="s" vm="14">
        <v>507</v>
      </c>
      <c r="B68" s="307">
        <v>-34.50254744000037</v>
      </c>
      <c r="C68" s="306">
        <v>-5.0701310500003345</v>
      </c>
      <c r="D68" s="306">
        <v>-191.89920701999944</v>
      </c>
      <c r="E68" s="6"/>
      <c r="F68" s="6"/>
      <c r="G68" s="6"/>
      <c r="H68" s="6"/>
      <c r="I68" s="6"/>
      <c r="J68" s="6"/>
    </row>
    <row r="69" spans="1:10">
      <c r="A69" s="12" t="s">
        <v>2</v>
      </c>
      <c r="B69" s="357">
        <v>1131.3206314099834</v>
      </c>
      <c r="C69" s="358">
        <v>4211.267621010009</v>
      </c>
      <c r="D69" s="358">
        <v>3837.8996384399857</v>
      </c>
      <c r="E69" s="6"/>
      <c r="F69" s="6"/>
      <c r="G69" s="6"/>
      <c r="H69" s="6"/>
      <c r="I69" s="6"/>
      <c r="J69" s="6"/>
    </row>
    <row r="70" spans="1:10">
      <c r="A70" t="s" vm="15">
        <v>481</v>
      </c>
      <c r="B70" s="307">
        <v>-250.18777290999998</v>
      </c>
      <c r="C70" s="306">
        <v>-833.68170518999989</v>
      </c>
      <c r="D70" s="306">
        <v>-681.69526919999998</v>
      </c>
      <c r="E70" s="6"/>
      <c r="F70" s="6"/>
      <c r="G70" s="6"/>
      <c r="H70" s="6"/>
      <c r="I70" s="6"/>
      <c r="J70" s="6"/>
    </row>
    <row r="71" spans="1:10">
      <c r="A71" s="8" t="s">
        <v>3</v>
      </c>
      <c r="B71" s="322">
        <v>881.13285849998351</v>
      </c>
      <c r="C71" s="363">
        <v>3377.5859158200092</v>
      </c>
      <c r="D71" s="363">
        <v>3156.2043692399857</v>
      </c>
      <c r="E71" s="6"/>
      <c r="F71" s="6"/>
      <c r="G71" s="6"/>
      <c r="H71" s="6"/>
      <c r="I71" s="6"/>
      <c r="J71" s="6"/>
    </row>
    <row r="72" spans="1:10">
      <c r="A72" s="5"/>
      <c r="B72" s="355"/>
      <c r="C72" s="356"/>
      <c r="D72" s="356"/>
      <c r="E72" s="6"/>
      <c r="F72" s="6"/>
      <c r="G72" s="6"/>
      <c r="H72" s="6"/>
      <c r="I72" s="6"/>
      <c r="J72" s="6"/>
    </row>
    <row r="73" spans="1:10">
      <c r="A73" t="s">
        <v>8</v>
      </c>
      <c r="B73" s="307">
        <v>845.7237334999835</v>
      </c>
      <c r="C73" s="306">
        <v>3292.591794520009</v>
      </c>
      <c r="D73" s="306">
        <v>3089.5953191699855</v>
      </c>
      <c r="E73" s="6"/>
      <c r="F73" s="6"/>
      <c r="G73" s="6"/>
      <c r="H73" s="6"/>
      <c r="I73" s="6"/>
      <c r="J73" s="6"/>
    </row>
    <row r="74" spans="1:10">
      <c r="A74" t="s" vm="26">
        <v>508</v>
      </c>
      <c r="B74" s="307">
        <v>35.40912500000001</v>
      </c>
      <c r="C74" s="306">
        <v>84.994121300000032</v>
      </c>
      <c r="D74" s="306">
        <v>66.609050070000009</v>
      </c>
      <c r="E74" s="6"/>
      <c r="F74" s="6"/>
      <c r="G74" s="6"/>
      <c r="H74" s="6"/>
      <c r="I74" s="6"/>
      <c r="J74" s="6"/>
    </row>
    <row r="75" spans="1:10">
      <c r="A75" s="8" t="s">
        <v>3</v>
      </c>
      <c r="B75" s="322">
        <v>881.13285849998351</v>
      </c>
      <c r="C75" s="363">
        <v>3377.5859158200092</v>
      </c>
      <c r="D75" s="363">
        <v>3156.2043692399857</v>
      </c>
      <c r="E75" s="6"/>
      <c r="F75" s="6"/>
      <c r="G75" s="6"/>
      <c r="H75" s="6"/>
      <c r="I75" s="6"/>
      <c r="J75" s="6"/>
    </row>
    <row r="78" spans="1:10" ht="18.75">
      <c r="A78" s="60" t="s">
        <v>439</v>
      </c>
    </row>
    <row r="79" spans="1:10" ht="18.75">
      <c r="A79" s="60"/>
    </row>
    <row r="80" spans="1:10">
      <c r="A80" s="61" t="s">
        <v>437</v>
      </c>
    </row>
    <row r="81" spans="1:9">
      <c r="A81" s="100" t="s">
        <v>279</v>
      </c>
      <c r="B81" s="70" t="s" vm="106">
        <v>522</v>
      </c>
      <c r="C81" s="15" t="s" vm="104">
        <v>409</v>
      </c>
      <c r="D81" s="15" t="s" vm="101">
        <v>360</v>
      </c>
      <c r="E81" s="15" t="s" vm="6">
        <v>361</v>
      </c>
      <c r="F81" s="15" t="s" vm="7">
        <v>362</v>
      </c>
      <c r="G81" s="15" t="s" vm="9">
        <v>363</v>
      </c>
      <c r="H81" s="15" t="s" vm="1">
        <v>364</v>
      </c>
      <c r="I81" s="15" t="s" vm="2">
        <v>365</v>
      </c>
    </row>
    <row r="82" spans="1:9">
      <c r="A82" s="9" t="s" vm="27">
        <v>482</v>
      </c>
      <c r="B82" s="307">
        <v>-0.14354900000000001</v>
      </c>
      <c r="C82" s="306">
        <v>-4.2506360800000005</v>
      </c>
      <c r="D82" s="306">
        <v>-31.943271510000002</v>
      </c>
      <c r="E82" s="306">
        <v>16.305736</v>
      </c>
      <c r="F82" s="306">
        <v>22.420025930000001</v>
      </c>
      <c r="G82" s="306">
        <v>-65.024660100000006</v>
      </c>
      <c r="H82" s="306">
        <v>-1.39355319</v>
      </c>
      <c r="I82" s="306">
        <v>-7.35912363</v>
      </c>
    </row>
    <row r="83" spans="1:9">
      <c r="A83" t="s" vm="28">
        <v>483</v>
      </c>
      <c r="B83" s="307">
        <v>3.5887000000000002E-2</v>
      </c>
      <c r="C83" s="306">
        <v>1.1028495199999999</v>
      </c>
      <c r="D83" s="306">
        <v>7.9858178799999999</v>
      </c>
      <c r="E83" s="306">
        <v>-4.0764339999999999</v>
      </c>
      <c r="F83" s="306">
        <v>-5.6050064800000001</v>
      </c>
      <c r="G83" s="306">
        <v>16.227774029999999</v>
      </c>
      <c r="H83" s="306">
        <v>0.34838829999999998</v>
      </c>
      <c r="I83" s="306">
        <v>1.83978091</v>
      </c>
    </row>
    <row r="84" spans="1:9">
      <c r="A84" s="8" t="s">
        <v>11</v>
      </c>
      <c r="B84" s="322">
        <v>-0.10766200000000001</v>
      </c>
      <c r="C84" s="363">
        <v>-3.1477865600000006</v>
      </c>
      <c r="D84" s="363">
        <v>-23.957453630000003</v>
      </c>
      <c r="E84" s="363">
        <v>12.229302000000001</v>
      </c>
      <c r="F84" s="363">
        <v>16.815019450000001</v>
      </c>
      <c r="G84" s="363">
        <v>-48.796886070000006</v>
      </c>
      <c r="H84" s="363">
        <v>-1.0451648900000001</v>
      </c>
      <c r="I84" s="363">
        <v>-5.51934272</v>
      </c>
    </row>
    <row r="85" spans="1:9">
      <c r="A85" t="s" vm="29">
        <v>473</v>
      </c>
      <c r="B85" s="307">
        <v>-33.402467999999999</v>
      </c>
      <c r="C85" s="306">
        <v>-99.454578189999992</v>
      </c>
      <c r="D85" s="306">
        <v>98.050318000000004</v>
      </c>
      <c r="E85" s="306">
        <v>7.2929510000000004</v>
      </c>
      <c r="F85" s="306">
        <v>114.042833</v>
      </c>
      <c r="G85" s="306">
        <v>5.9127150000000004</v>
      </c>
      <c r="H85" s="306">
        <v>20.634404</v>
      </c>
      <c r="I85" s="306">
        <v>-33.581763000000002</v>
      </c>
    </row>
    <row r="86" spans="1:9">
      <c r="A86" t="s" vm="30">
        <v>484</v>
      </c>
      <c r="B86" s="307">
        <v>8.3506169999999997</v>
      </c>
      <c r="C86" s="306">
        <v>24.863645049999992</v>
      </c>
      <c r="D86" s="306">
        <v>-24.51258</v>
      </c>
      <c r="E86" s="306">
        <v>-1.8232379999999999</v>
      </c>
      <c r="F86" s="306">
        <v>-28.510708000000001</v>
      </c>
      <c r="G86" s="306">
        <v>-1.4781789999999999</v>
      </c>
      <c r="H86" s="306">
        <v>-5.158601</v>
      </c>
      <c r="I86" s="306">
        <v>8.3954409999999999</v>
      </c>
    </row>
    <row r="87" spans="1:9">
      <c r="A87" t="s" vm="31">
        <v>485</v>
      </c>
      <c r="B87" s="307">
        <v>0.89352947000000005</v>
      </c>
      <c r="C87" s="306">
        <v>-4.2986313900000006</v>
      </c>
      <c r="D87" s="306">
        <v>3.8232050799999997</v>
      </c>
      <c r="E87" s="306">
        <v>6.9989228699999986</v>
      </c>
      <c r="F87" s="306">
        <v>3.9233730800000002</v>
      </c>
      <c r="G87" s="306">
        <v>3.4543226200000001</v>
      </c>
      <c r="H87" s="306">
        <v>1.3021672800000004</v>
      </c>
      <c r="I87" s="306">
        <v>1.4096379999999999</v>
      </c>
    </row>
    <row r="88" spans="1:9">
      <c r="A88" s="8" t="s">
        <v>12</v>
      </c>
      <c r="B88" s="308">
        <v>-24.158321529999998</v>
      </c>
      <c r="C88" s="309">
        <v>-78.889564530000001</v>
      </c>
      <c r="D88" s="309">
        <v>77.360943079999998</v>
      </c>
      <c r="E88" s="309">
        <v>12.46863587</v>
      </c>
      <c r="F88" s="309">
        <v>89.455498080000012</v>
      </c>
      <c r="G88" s="309">
        <v>7.8888586200000006</v>
      </c>
      <c r="H88" s="309">
        <v>16.777970279999998</v>
      </c>
      <c r="I88" s="309">
        <v>-23.776684000000003</v>
      </c>
    </row>
    <row r="89" spans="1:9">
      <c r="A89" s="8" t="s">
        <v>13</v>
      </c>
      <c r="B89" s="322">
        <v>-24.26598353</v>
      </c>
      <c r="C89" s="363">
        <v>-82.037351090000001</v>
      </c>
      <c r="D89" s="363">
        <v>53.403489449999995</v>
      </c>
      <c r="E89" s="363">
        <v>24.697937870000001</v>
      </c>
      <c r="F89" s="363">
        <v>106.27051753000001</v>
      </c>
      <c r="G89" s="363">
        <v>-40.908027450000006</v>
      </c>
      <c r="H89" s="363">
        <v>15.732805389999998</v>
      </c>
      <c r="I89" s="363">
        <v>-29.296026720000004</v>
      </c>
    </row>
    <row r="90" spans="1:9">
      <c r="A90" s="8" t="s">
        <v>14</v>
      </c>
      <c r="B90" s="322">
        <v>856.86687496990521</v>
      </c>
      <c r="C90" s="363">
        <v>917.76773578002928</v>
      </c>
      <c r="D90" s="363">
        <v>882.57138646997032</v>
      </c>
      <c r="E90" s="363">
        <v>820.46870276000595</v>
      </c>
      <c r="F90" s="363">
        <v>859.11268456995526</v>
      </c>
      <c r="G90" s="363">
        <v>848.08746193999832</v>
      </c>
      <c r="H90" s="363">
        <v>749.2814736999934</v>
      </c>
      <c r="I90" s="363">
        <v>785.89962529000525</v>
      </c>
    </row>
    <row r="92" spans="1:9">
      <c r="A92" s="61" t="s">
        <v>19</v>
      </c>
    </row>
    <row r="93" spans="1:9">
      <c r="A93" s="100" t="s">
        <v>279</v>
      </c>
      <c r="B93" s="70" t="s">
        <v>523</v>
      </c>
      <c r="C93" s="15" t="s" vm="5">
        <v>287</v>
      </c>
      <c r="D93" s="15" t="s" vm="3">
        <v>291</v>
      </c>
    </row>
    <row r="94" spans="1:9">
      <c r="A94" s="9" t="s" vm="27">
        <v>482</v>
      </c>
      <c r="B94" s="307">
        <v>-0.14354900000000001</v>
      </c>
      <c r="C94" s="306">
        <v>2.5318543399999962</v>
      </c>
      <c r="D94" s="306">
        <v>-71.816861529999997</v>
      </c>
    </row>
    <row r="95" spans="1:9">
      <c r="A95" t="s" vm="28">
        <v>483</v>
      </c>
      <c r="B95" s="307">
        <v>3.5887000000000002E-2</v>
      </c>
      <c r="C95" s="306">
        <v>-0.59277308000000095</v>
      </c>
      <c r="D95" s="306">
        <v>17.925824389999999</v>
      </c>
    </row>
    <row r="96" spans="1:9">
      <c r="A96" s="8" t="s">
        <v>11</v>
      </c>
      <c r="B96" s="322">
        <v>-0.10766200000000001</v>
      </c>
      <c r="C96" s="363">
        <v>1.9390812599999951</v>
      </c>
      <c r="D96" s="363">
        <v>-53.891037139999995</v>
      </c>
    </row>
    <row r="97" spans="1:9">
      <c r="A97" t="s" vm="29">
        <v>473</v>
      </c>
      <c r="B97" s="307">
        <v>-33.402467999999999</v>
      </c>
      <c r="C97" s="306">
        <v>119.93152381</v>
      </c>
      <c r="D97" s="306">
        <v>-58.300848999999999</v>
      </c>
    </row>
    <row r="98" spans="1:9">
      <c r="A98" t="s" vm="30">
        <v>484</v>
      </c>
      <c r="B98" s="307">
        <v>8.3506169999999997</v>
      </c>
      <c r="C98" s="306">
        <v>-29.982880950000009</v>
      </c>
      <c r="D98" s="306">
        <v>14.575212000000001</v>
      </c>
    </row>
    <row r="99" spans="1:9">
      <c r="A99" t="s" vm="31">
        <v>485</v>
      </c>
      <c r="B99" s="307">
        <v>0.89352947000000005</v>
      </c>
      <c r="C99" s="306">
        <v>10.446869639999994</v>
      </c>
      <c r="D99" s="306">
        <v>10.327872900000001</v>
      </c>
    </row>
    <row r="100" spans="1:9">
      <c r="A100" s="9" t="s">
        <v>12</v>
      </c>
      <c r="B100" s="361">
        <v>-24.158321529999998</v>
      </c>
      <c r="C100" s="362">
        <v>100.39551249999998</v>
      </c>
      <c r="D100" s="362">
        <v>-33.397764099999996</v>
      </c>
    </row>
    <row r="101" spans="1:9">
      <c r="A101" s="8" t="s">
        <v>13</v>
      </c>
      <c r="B101" s="322">
        <v>-24.26598353</v>
      </c>
      <c r="C101" s="363">
        <v>102.33459375999998</v>
      </c>
      <c r="D101" s="363">
        <v>-87.288801239999998</v>
      </c>
    </row>
    <row r="102" spans="1:9">
      <c r="A102" s="14" t="s">
        <v>14</v>
      </c>
      <c r="B102" s="373">
        <v>856.86687496998354</v>
      </c>
      <c r="C102" s="374">
        <v>3479.9205095800094</v>
      </c>
      <c r="D102" s="374">
        <v>3068.9155679999858</v>
      </c>
    </row>
    <row r="104" spans="1:9" ht="18.75">
      <c r="A104" s="60" t="s">
        <v>440</v>
      </c>
    </row>
    <row r="105" spans="1:9" ht="14.25" customHeight="1">
      <c r="A105" s="60"/>
    </row>
    <row r="106" spans="1:9" ht="17.25">
      <c r="A106" s="61" t="s">
        <v>600</v>
      </c>
    </row>
    <row r="107" spans="1:9">
      <c r="A107" s="101" t="s">
        <v>279</v>
      </c>
      <c r="B107" s="70" t="s" vm="106">
        <v>522</v>
      </c>
      <c r="C107" s="15" t="s">
        <v>409</v>
      </c>
      <c r="D107" s="15" t="s">
        <v>360</v>
      </c>
      <c r="E107" s="15" t="s">
        <v>361</v>
      </c>
      <c r="F107" s="15" t="s">
        <v>362</v>
      </c>
      <c r="G107" s="15" t="s" vm="9">
        <v>363</v>
      </c>
      <c r="H107" s="15" t="s" vm="1">
        <v>364</v>
      </c>
      <c r="I107" s="15" t="s" vm="2">
        <v>365</v>
      </c>
    </row>
    <row r="108" spans="1:9">
      <c r="A108" t="s" vm="32">
        <v>306</v>
      </c>
      <c r="B108" s="307">
        <v>588.95402592000028</v>
      </c>
      <c r="C108" s="306">
        <v>75.616566079998321</v>
      </c>
      <c r="D108" s="306">
        <v>80.053233760000168</v>
      </c>
      <c r="E108" s="306">
        <v>76.721252169999417</v>
      </c>
      <c r="F108" s="306">
        <v>88.210292139999396</v>
      </c>
      <c r="G108" s="306">
        <v>77.790231760000708</v>
      </c>
      <c r="H108" s="306">
        <v>76.413763160000201</v>
      </c>
      <c r="I108" s="306">
        <v>137.2499438699999</v>
      </c>
    </row>
    <row r="109" spans="1:9">
      <c r="A109" t="s" vm="33">
        <v>486</v>
      </c>
      <c r="B109" s="307">
        <v>13953.919358319994</v>
      </c>
      <c r="C109" s="306">
        <v>11939.235633959999</v>
      </c>
      <c r="D109" s="306">
        <v>4563.3948146799949</v>
      </c>
      <c r="E109" s="306">
        <v>1318.9965397400156</v>
      </c>
      <c r="F109" s="306">
        <v>8509.5125795500062</v>
      </c>
      <c r="G109" s="306">
        <v>5366.183522670005</v>
      </c>
      <c r="H109" s="306">
        <v>4115.8049992700035</v>
      </c>
      <c r="I109" s="306">
        <v>9588.2578476499966</v>
      </c>
    </row>
    <row r="110" spans="1:9">
      <c r="A110" t="s" vm="34">
        <v>487</v>
      </c>
      <c r="B110" s="307">
        <v>256594.53604394977</v>
      </c>
      <c r="C110" s="306">
        <v>251272.04015668971</v>
      </c>
      <c r="D110" s="306">
        <v>246612.14811867967</v>
      </c>
      <c r="E110" s="306">
        <v>241222.58666659967</v>
      </c>
      <c r="F110" s="306">
        <v>231861.17345338964</v>
      </c>
      <c r="G110" s="306">
        <v>228578.13598547914</v>
      </c>
      <c r="H110" s="306">
        <v>224596.51168477917</v>
      </c>
      <c r="I110" s="306">
        <v>223456.93567736924</v>
      </c>
    </row>
    <row r="111" spans="1:9">
      <c r="A111" t="s" vm="35">
        <v>584</v>
      </c>
      <c r="B111" s="307">
        <v>62197.87590908003</v>
      </c>
      <c r="C111" s="306">
        <v>53989.362177539981</v>
      </c>
      <c r="D111" s="306">
        <v>50940.925920879999</v>
      </c>
      <c r="E111" s="306">
        <v>51683.774529399991</v>
      </c>
      <c r="F111" s="306">
        <v>58769.596304019993</v>
      </c>
      <c r="G111" s="306">
        <v>56266.228533060013</v>
      </c>
      <c r="H111" s="306">
        <v>52902.712353089992</v>
      </c>
      <c r="I111" s="306">
        <v>50996.780167799996</v>
      </c>
    </row>
    <row r="112" spans="1:9">
      <c r="A112" t="s" vm="36">
        <v>488</v>
      </c>
      <c r="B112" s="307">
        <v>20748.012445959874</v>
      </c>
      <c r="C112" s="306">
        <v>18612.360685219955</v>
      </c>
      <c r="D112" s="306">
        <v>21579.438402849712</v>
      </c>
      <c r="E112" s="306">
        <v>14066.616333210035</v>
      </c>
      <c r="F112" s="306">
        <v>9776.6292431499569</v>
      </c>
      <c r="G112" s="306">
        <v>5053.4034104695284</v>
      </c>
      <c r="H112" s="306">
        <v>5687.4515929395984</v>
      </c>
      <c r="I112" s="306">
        <v>5396.1207334495184</v>
      </c>
    </row>
    <row r="113" spans="1:9">
      <c r="A113" t="s" vm="37">
        <v>489</v>
      </c>
      <c r="B113" s="307">
        <v>777.00840749999986</v>
      </c>
      <c r="C113" s="306">
        <v>848.07772046999935</v>
      </c>
      <c r="D113" s="306">
        <v>1037.4895313699997</v>
      </c>
      <c r="E113" s="306">
        <v>1027.0921205499997</v>
      </c>
      <c r="F113" s="306">
        <v>1050.5498821799997</v>
      </c>
      <c r="G113" s="306">
        <v>1001.0580786700004</v>
      </c>
      <c r="H113" s="306">
        <v>969.72917277000045</v>
      </c>
      <c r="I113" s="306">
        <v>1048.6334510100005</v>
      </c>
    </row>
    <row r="114" spans="1:9">
      <c r="A114" t="s" vm="38">
        <v>490</v>
      </c>
      <c r="B114" s="307">
        <v>5176.6906534700011</v>
      </c>
      <c r="C114" s="306">
        <v>5040.2962984900032</v>
      </c>
      <c r="D114" s="306">
        <v>4773.6456739400019</v>
      </c>
      <c r="E114" s="306">
        <v>4683.1777372899996</v>
      </c>
      <c r="F114" s="306">
        <v>4781.7515276499998</v>
      </c>
      <c r="G114" s="306">
        <v>4893.8762327200002</v>
      </c>
      <c r="H114" s="306">
        <v>4442.7686702000001</v>
      </c>
      <c r="I114" s="306">
        <v>4591.5849979400018</v>
      </c>
    </row>
    <row r="115" spans="1:9">
      <c r="A115" t="s" vm="39">
        <v>491</v>
      </c>
      <c r="B115" s="307">
        <v>0</v>
      </c>
      <c r="C115" s="306">
        <v>0</v>
      </c>
      <c r="D115" s="306">
        <v>0</v>
      </c>
      <c r="E115" s="306">
        <v>0</v>
      </c>
      <c r="F115" s="306">
        <v>0</v>
      </c>
      <c r="G115" s="306">
        <v>0</v>
      </c>
      <c r="H115" s="306">
        <v>0</v>
      </c>
      <c r="I115" s="306">
        <v>0</v>
      </c>
    </row>
    <row r="116" spans="1:9">
      <c r="A116" t="s" vm="40">
        <v>492</v>
      </c>
      <c r="B116" s="307">
        <v>454.92829640999997</v>
      </c>
      <c r="C116" s="306">
        <v>453.96022583000007</v>
      </c>
      <c r="D116" s="306">
        <v>455.46684947000006</v>
      </c>
      <c r="E116" s="306">
        <v>454.97177249999999</v>
      </c>
      <c r="F116" s="306">
        <v>456.42578928</v>
      </c>
      <c r="G116" s="306">
        <v>457.96474156999994</v>
      </c>
      <c r="H116" s="306">
        <v>471.05165879999998</v>
      </c>
      <c r="I116" s="306">
        <v>472.72986302000004</v>
      </c>
    </row>
    <row r="117" spans="1:9">
      <c r="A117" t="s" vm="41">
        <v>493</v>
      </c>
      <c r="B117" s="307">
        <v>1075.4487041499999</v>
      </c>
      <c r="C117" s="306">
        <v>1075.0161415499999</v>
      </c>
      <c r="D117" s="306">
        <v>604.89996686000006</v>
      </c>
      <c r="E117" s="306">
        <v>595.57477498000003</v>
      </c>
      <c r="F117" s="306">
        <v>598.81613898000001</v>
      </c>
      <c r="G117" s="306">
        <v>597.65259406999996</v>
      </c>
      <c r="H117" s="306">
        <v>1037.26044843</v>
      </c>
      <c r="I117" s="306">
        <v>1035.3826841299999</v>
      </c>
    </row>
    <row r="118" spans="1:9">
      <c r="A118" t="s" vm="42">
        <v>585</v>
      </c>
      <c r="B118" s="307">
        <v>937.09652628999925</v>
      </c>
      <c r="C118" s="306">
        <v>922.97793813000067</v>
      </c>
      <c r="D118" s="306">
        <v>973.06588795000027</v>
      </c>
      <c r="E118" s="306">
        <v>971.0316430200005</v>
      </c>
      <c r="F118" s="306">
        <v>973.34179484000026</v>
      </c>
      <c r="G118" s="306">
        <v>979.35718804999897</v>
      </c>
      <c r="H118" s="306">
        <v>964.94450820999896</v>
      </c>
      <c r="I118" s="306">
        <v>981.00041220999924</v>
      </c>
    </row>
    <row r="119" spans="1:9">
      <c r="A119" t="s" vm="43">
        <v>586</v>
      </c>
      <c r="B119" s="307">
        <v>371.20189900999986</v>
      </c>
      <c r="C119" s="306">
        <v>313.77518187999999</v>
      </c>
      <c r="D119" s="306">
        <v>323.63047803000001</v>
      </c>
      <c r="E119" s="306">
        <v>324.91045936000006</v>
      </c>
      <c r="F119" s="306">
        <v>329.02650913000008</v>
      </c>
      <c r="G119" s="306">
        <v>334.43866613999944</v>
      </c>
      <c r="H119" s="306">
        <v>342.95027183999986</v>
      </c>
      <c r="I119" s="306">
        <v>351.67231216999977</v>
      </c>
    </row>
    <row r="120" spans="1:9">
      <c r="A120" t="s" vm="44">
        <v>136</v>
      </c>
      <c r="B120" s="307">
        <v>1770.5141101600054</v>
      </c>
      <c r="C120" s="306">
        <v>1186.3714638699612</v>
      </c>
      <c r="D120" s="306">
        <v>2100.2620668199975</v>
      </c>
      <c r="E120" s="306">
        <v>2006.6119379800136</v>
      </c>
      <c r="F120" s="306">
        <v>890.07545825996988</v>
      </c>
      <c r="G120" s="306">
        <v>797.1520142598896</v>
      </c>
      <c r="H120" s="306">
        <v>1378.9522991498879</v>
      </c>
      <c r="I120" s="306">
        <v>1882.7156233098724</v>
      </c>
    </row>
    <row r="121" spans="1:9">
      <c r="A121" s="8" t="s">
        <v>15</v>
      </c>
      <c r="B121" s="322">
        <v>364646.18638021959</v>
      </c>
      <c r="C121" s="363">
        <v>345729.09018970956</v>
      </c>
      <c r="D121" s="363">
        <v>334044.42094528943</v>
      </c>
      <c r="E121" s="363">
        <v>318432.06576679973</v>
      </c>
      <c r="F121" s="363">
        <v>318085.10897256952</v>
      </c>
      <c r="G121" s="363">
        <v>304403.24119891861</v>
      </c>
      <c r="H121" s="363">
        <v>296986.55142263864</v>
      </c>
      <c r="I121" s="363">
        <v>299939.06371392863</v>
      </c>
    </row>
    <row r="122" spans="1:9">
      <c r="B122" s="307"/>
      <c r="C122" s="306"/>
      <c r="D122" s="306"/>
      <c r="E122" s="306"/>
      <c r="F122" s="306"/>
      <c r="G122" s="306"/>
      <c r="H122" s="306"/>
      <c r="I122" s="306"/>
    </row>
    <row r="123" spans="1:9">
      <c r="A123" t="s" vm="45">
        <v>486</v>
      </c>
      <c r="B123" s="307">
        <v>1099.9915915300039</v>
      </c>
      <c r="C123" s="306">
        <v>3427.7597265299814</v>
      </c>
      <c r="D123" s="306">
        <v>283.5417558300017</v>
      </c>
      <c r="E123" s="306">
        <v>2427.9989848499908</v>
      </c>
      <c r="F123" s="306">
        <v>6499.9164903999836</v>
      </c>
      <c r="G123" s="306">
        <v>2634.0047764899691</v>
      </c>
      <c r="H123" s="306">
        <v>1291.4033708699933</v>
      </c>
      <c r="I123" s="306">
        <v>2689.9590240899902</v>
      </c>
    </row>
    <row r="124" spans="1:9">
      <c r="A124" t="s" vm="46">
        <v>41</v>
      </c>
      <c r="B124" s="307">
        <v>152143.52462752021</v>
      </c>
      <c r="C124" s="306">
        <v>148099.65608877997</v>
      </c>
      <c r="D124" s="306">
        <v>143989.36702720996</v>
      </c>
      <c r="E124" s="306">
        <v>145666.88066506994</v>
      </c>
      <c r="F124" s="306">
        <v>141998.50318160004</v>
      </c>
      <c r="G124" s="306">
        <v>137664.0495297903</v>
      </c>
      <c r="H124" s="306">
        <v>132282.87076792034</v>
      </c>
      <c r="I124" s="306">
        <v>136209.45552092034</v>
      </c>
    </row>
    <row r="125" spans="1:9">
      <c r="A125" t="s" vm="47">
        <v>494</v>
      </c>
      <c r="B125" s="307">
        <v>147818.86937953997</v>
      </c>
      <c r="C125" s="306">
        <v>135352.68856473998</v>
      </c>
      <c r="D125" s="306">
        <v>133249.65632501003</v>
      </c>
      <c r="E125" s="306">
        <v>119821.61110639002</v>
      </c>
      <c r="F125" s="306">
        <v>120306.27536078001</v>
      </c>
      <c r="G125" s="306">
        <v>122276.15316018993</v>
      </c>
      <c r="H125" s="306">
        <v>119882.66032528992</v>
      </c>
      <c r="I125" s="306">
        <v>122095.22299134995</v>
      </c>
    </row>
    <row r="126" spans="1:9">
      <c r="A126" t="s" vm="48">
        <v>488</v>
      </c>
      <c r="B126" s="307">
        <v>16944.512438919439</v>
      </c>
      <c r="C126" s="306">
        <v>15770.68254302899</v>
      </c>
      <c r="D126" s="306">
        <v>17114.01262078973</v>
      </c>
      <c r="E126" s="306">
        <v>11196.992066139857</v>
      </c>
      <c r="F126" s="306">
        <v>7114.2161753200344</v>
      </c>
      <c r="G126" s="306">
        <v>3203.4297936694111</v>
      </c>
      <c r="H126" s="306">
        <v>3457.9937233294222</v>
      </c>
      <c r="I126" s="306">
        <v>3514.4594855196688</v>
      </c>
    </row>
    <row r="127" spans="1:9">
      <c r="A127" t="s" vm="49">
        <v>495</v>
      </c>
      <c r="B127" s="307">
        <v>1515.7758313900003</v>
      </c>
      <c r="C127" s="306">
        <v>1345.3455037200001</v>
      </c>
      <c r="D127" s="306">
        <v>669.71413161000021</v>
      </c>
      <c r="E127" s="306">
        <v>433.17575596000017</v>
      </c>
      <c r="F127" s="306">
        <v>345.86702624000009</v>
      </c>
      <c r="G127" s="306">
        <v>232.26433269999993</v>
      </c>
      <c r="H127" s="306">
        <v>517.27893238999968</v>
      </c>
      <c r="I127" s="306">
        <v>320.31519281999982</v>
      </c>
    </row>
    <row r="128" spans="1:9">
      <c r="A128" t="s" vm="50">
        <v>587</v>
      </c>
      <c r="B128" s="307">
        <v>394.5223943000002</v>
      </c>
      <c r="C128" s="306">
        <v>336.47623127000026</v>
      </c>
      <c r="D128" s="306">
        <v>346.61264457000038</v>
      </c>
      <c r="E128" s="306">
        <v>348.57778200000024</v>
      </c>
      <c r="F128" s="306">
        <v>352.90258249000027</v>
      </c>
      <c r="G128" s="306">
        <v>358.92086448000043</v>
      </c>
      <c r="H128" s="306">
        <v>366.75245201000024</v>
      </c>
      <c r="I128" s="306">
        <v>374.07835752000022</v>
      </c>
    </row>
    <row r="129" spans="1:10">
      <c r="A129" t="s" vm="51">
        <v>496</v>
      </c>
      <c r="B129" s="307">
        <v>248.92431789</v>
      </c>
      <c r="C129" s="306">
        <v>251.20189976</v>
      </c>
      <c r="D129" s="306">
        <v>246.01636023999995</v>
      </c>
      <c r="E129" s="306">
        <v>236.19822234999995</v>
      </c>
      <c r="F129" s="306">
        <v>254.48140831999999</v>
      </c>
      <c r="G129" s="306">
        <v>277.46146081000001</v>
      </c>
      <c r="H129" s="306">
        <v>211.29251843</v>
      </c>
      <c r="I129" s="306">
        <v>209.89896524</v>
      </c>
    </row>
    <row r="130" spans="1:10">
      <c r="A130" t="s" vm="52">
        <v>497</v>
      </c>
      <c r="B130" s="307">
        <v>124.94938932999996</v>
      </c>
      <c r="C130" s="306">
        <v>138.07839989999997</v>
      </c>
      <c r="D130" s="306">
        <v>170.86188694999996</v>
      </c>
      <c r="E130" s="306">
        <v>169.24185031999997</v>
      </c>
      <c r="F130" s="306">
        <v>162.00434011999994</v>
      </c>
      <c r="G130" s="306">
        <v>152.75144462999924</v>
      </c>
      <c r="H130" s="306">
        <v>166.46797583999933</v>
      </c>
      <c r="I130" s="306">
        <v>227.25605583999939</v>
      </c>
    </row>
    <row r="131" spans="1:10">
      <c r="A131" t="s" vm="53">
        <v>498</v>
      </c>
      <c r="B131" s="307">
        <v>1390.653204410057</v>
      </c>
      <c r="C131" s="306">
        <v>858.19416439999964</v>
      </c>
      <c r="D131" s="306">
        <v>918.63208909001048</v>
      </c>
      <c r="E131" s="306">
        <v>1858.8888769799871</v>
      </c>
      <c r="F131" s="306">
        <v>4052.177253779972</v>
      </c>
      <c r="G131" s="306">
        <v>830.96893774006196</v>
      </c>
      <c r="H131" s="306">
        <v>2702.340161000031</v>
      </c>
      <c r="I131" s="306">
        <v>3183.7099521200103</v>
      </c>
    </row>
    <row r="132" spans="1:10">
      <c r="A132" t="s" vm="54">
        <v>309</v>
      </c>
      <c r="B132" s="307">
        <v>10097.127691749998</v>
      </c>
      <c r="C132" s="306">
        <v>9301.2598628199976</v>
      </c>
      <c r="D132" s="306">
        <v>7101.3307549499987</v>
      </c>
      <c r="E132" s="306">
        <v>7194.0825975599973</v>
      </c>
      <c r="F132" s="306">
        <v>7076.848131499999</v>
      </c>
      <c r="G132" s="306">
        <v>7464.8679819600002</v>
      </c>
      <c r="H132" s="306">
        <v>7614.4163644500004</v>
      </c>
      <c r="I132" s="306">
        <v>2556.6734768199999</v>
      </c>
      <c r="J132" s="282"/>
    </row>
    <row r="133" spans="1:10">
      <c r="A133" t="s" vm="55">
        <v>499</v>
      </c>
      <c r="B133" s="307">
        <v>2955.4472217400003</v>
      </c>
      <c r="C133" s="306">
        <v>2160.7482006899995</v>
      </c>
      <c r="D133" s="306">
        <v>2162.1749747299996</v>
      </c>
      <c r="E133" s="306">
        <v>2148.4702693099998</v>
      </c>
      <c r="F133" s="306">
        <v>2117.1094651499998</v>
      </c>
      <c r="G133" s="306">
        <v>2129.5562969000002</v>
      </c>
      <c r="H133" s="306">
        <v>2141.8747708000001</v>
      </c>
      <c r="I133" s="306">
        <v>2139.2147105900003</v>
      </c>
    </row>
    <row r="134" spans="1:10">
      <c r="A134" s="8" t="s">
        <v>16</v>
      </c>
      <c r="B134" s="322">
        <v>334734.29808831966</v>
      </c>
      <c r="C134" s="363">
        <v>317042.09118563891</v>
      </c>
      <c r="D134" s="363">
        <v>306251.92057097977</v>
      </c>
      <c r="E134" s="363">
        <v>291502.11817692983</v>
      </c>
      <c r="F134" s="363">
        <v>290280.30141570006</v>
      </c>
      <c r="G134" s="363">
        <v>277224.42857935966</v>
      </c>
      <c r="H134" s="363">
        <v>270635.35136232973</v>
      </c>
      <c r="I134" s="363">
        <v>273520.24373282999</v>
      </c>
    </row>
    <row r="135" spans="1:10">
      <c r="B135" s="307"/>
      <c r="C135" s="306"/>
      <c r="D135" s="306"/>
      <c r="E135" s="306"/>
      <c r="F135" s="306"/>
      <c r="G135" s="306"/>
      <c r="H135" s="306"/>
      <c r="I135" s="306"/>
    </row>
    <row r="136" spans="1:10">
      <c r="A136" t="s" vm="56">
        <v>213</v>
      </c>
      <c r="B136" s="307">
        <v>6393.7770499999997</v>
      </c>
      <c r="C136" s="306">
        <v>6393.7770499999997</v>
      </c>
      <c r="D136" s="306">
        <v>6393.7770499999997</v>
      </c>
      <c r="E136" s="306">
        <v>6393.7770499999997</v>
      </c>
      <c r="F136" s="306">
        <v>6393.7770499999997</v>
      </c>
      <c r="G136" s="306">
        <v>6393.7770499999997</v>
      </c>
      <c r="H136" s="306">
        <v>6393.7770499999997</v>
      </c>
      <c r="I136" s="306">
        <v>6393.7770499999997</v>
      </c>
    </row>
    <row r="137" spans="1:10">
      <c r="A137" t="s" vm="57">
        <v>214</v>
      </c>
      <c r="B137" s="307">
        <v>1586.8306384300001</v>
      </c>
      <c r="C137" s="306">
        <v>1586.8306384500002</v>
      </c>
      <c r="D137" s="306">
        <v>1586.8306384500002</v>
      </c>
      <c r="E137" s="306">
        <v>1586.8306384500002</v>
      </c>
      <c r="F137" s="306">
        <v>1586.8306384500002</v>
      </c>
      <c r="G137" s="306">
        <v>1586.83063846</v>
      </c>
      <c r="H137" s="306">
        <v>1586.83063846</v>
      </c>
      <c r="I137" s="306">
        <v>1586.83063846</v>
      </c>
    </row>
    <row r="138" spans="1:10">
      <c r="A138" t="s" vm="58">
        <v>500</v>
      </c>
      <c r="B138" s="307">
        <v>1790.257574</v>
      </c>
      <c r="C138" s="306">
        <v>1790.257574</v>
      </c>
      <c r="D138" s="306">
        <v>0</v>
      </c>
      <c r="E138" s="306">
        <v>0</v>
      </c>
      <c r="F138" s="306">
        <v>1534.506492</v>
      </c>
      <c r="G138" s="306">
        <v>1534.506492</v>
      </c>
      <c r="H138" s="306">
        <v>0</v>
      </c>
      <c r="I138" s="306">
        <v>0</v>
      </c>
    </row>
    <row r="139" spans="1:10">
      <c r="A139" t="s" vm="59">
        <v>216</v>
      </c>
      <c r="B139" s="307">
        <v>2100</v>
      </c>
      <c r="C139" s="306">
        <v>1700</v>
      </c>
      <c r="D139" s="306">
        <v>1700</v>
      </c>
      <c r="E139" s="306">
        <v>1700</v>
      </c>
      <c r="F139" s="306">
        <v>1850</v>
      </c>
      <c r="G139" s="306">
        <v>1850</v>
      </c>
      <c r="H139" s="306">
        <v>1850</v>
      </c>
      <c r="I139" s="306">
        <v>1850</v>
      </c>
    </row>
    <row r="140" spans="1:10">
      <c r="A140" t="s" vm="96">
        <v>217</v>
      </c>
      <c r="B140" s="307">
        <v>18041.023030410033</v>
      </c>
      <c r="C140" s="306">
        <v>17216.13374240003</v>
      </c>
      <c r="D140" s="306">
        <v>18111.834227260031</v>
      </c>
      <c r="E140" s="306">
        <v>17249.339902860058</v>
      </c>
      <c r="F140" s="306">
        <v>16439.693377930031</v>
      </c>
      <c r="G140" s="306">
        <v>15813.698440779946</v>
      </c>
      <c r="H140" s="306">
        <v>16520.592372859948</v>
      </c>
      <c r="I140" s="306">
        <v>16588.21229344996</v>
      </c>
    </row>
    <row r="141" spans="1:10">
      <c r="A141" s="8" t="s">
        <v>17</v>
      </c>
      <c r="B141" s="322">
        <v>29911.888292840034</v>
      </c>
      <c r="C141" s="363">
        <v>28686.999004850029</v>
      </c>
      <c r="D141" s="363">
        <v>27792.441915710031</v>
      </c>
      <c r="E141" s="363">
        <v>26929.947591310058</v>
      </c>
      <c r="F141" s="363">
        <v>27804.807558380031</v>
      </c>
      <c r="G141" s="363">
        <v>27178.812621239944</v>
      </c>
      <c r="H141" s="363">
        <v>26351.200061319949</v>
      </c>
      <c r="I141" s="363">
        <v>26418.819981909961</v>
      </c>
    </row>
    <row r="142" spans="1:10">
      <c r="A142" s="8" t="s">
        <v>18</v>
      </c>
      <c r="B142" s="322">
        <v>364646.1863811597</v>
      </c>
      <c r="C142" s="363">
        <v>345729.09019048896</v>
      </c>
      <c r="D142" s="363">
        <v>334044.36248668982</v>
      </c>
      <c r="E142" s="363">
        <v>318432.0657682399</v>
      </c>
      <c r="F142" s="363">
        <v>318085.10897408007</v>
      </c>
      <c r="G142" s="363">
        <v>304403.24120059959</v>
      </c>
      <c r="H142" s="363">
        <v>296986.55142364965</v>
      </c>
      <c r="I142" s="363">
        <v>299939.06371473992</v>
      </c>
    </row>
    <row r="143" spans="1:10">
      <c r="B143" s="306"/>
      <c r="C143" s="306"/>
      <c r="D143" s="306"/>
      <c r="E143" s="306"/>
      <c r="F143" s="306"/>
      <c r="G143" s="306"/>
      <c r="H143" s="306"/>
      <c r="I143" s="306"/>
    </row>
    <row r="144" spans="1:10" ht="17.25">
      <c r="A144" s="61" t="s">
        <v>604</v>
      </c>
      <c r="B144" s="306"/>
      <c r="C144" s="306"/>
      <c r="D144" s="306"/>
      <c r="E144" s="306"/>
      <c r="F144" s="306"/>
      <c r="G144" s="306"/>
      <c r="H144" s="306"/>
      <c r="I144" s="306"/>
    </row>
    <row r="145" spans="1:9">
      <c r="A145" s="100" t="s">
        <v>279</v>
      </c>
      <c r="B145" s="376" t="s">
        <v>523</v>
      </c>
      <c r="C145" s="413" t="s" vm="5">
        <v>287</v>
      </c>
      <c r="D145" s="413" t="s" vm="3">
        <v>291</v>
      </c>
      <c r="E145" s="306"/>
      <c r="F145" s="414"/>
      <c r="G145" s="306"/>
      <c r="H145" s="306"/>
      <c r="I145" s="306"/>
    </row>
    <row r="146" spans="1:9">
      <c r="A146" s="9" t="s" vm="32">
        <v>306</v>
      </c>
      <c r="B146" s="307">
        <v>588.95402592000028</v>
      </c>
      <c r="C146" s="306">
        <v>75.616566079998321</v>
      </c>
      <c r="D146" s="306">
        <v>77.790231760000708</v>
      </c>
      <c r="G146" s="306"/>
      <c r="H146" s="306"/>
      <c r="I146" s="306"/>
    </row>
    <row r="147" spans="1:9">
      <c r="A147" t="s" vm="33">
        <v>486</v>
      </c>
      <c r="B147" s="307">
        <v>13953.919358319994</v>
      </c>
      <c r="C147" s="306">
        <v>11939.235633959999</v>
      </c>
      <c r="D147" s="306">
        <v>5366.183522670005</v>
      </c>
      <c r="G147" s="306"/>
      <c r="H147" s="306"/>
      <c r="I147" s="306"/>
    </row>
    <row r="148" spans="1:9">
      <c r="A148" t="s" vm="34">
        <v>487</v>
      </c>
      <c r="B148" s="307">
        <v>256594.53604394977</v>
      </c>
      <c r="C148" s="306">
        <v>251272.04015668971</v>
      </c>
      <c r="D148" s="306">
        <v>228578.13598547914</v>
      </c>
      <c r="G148" s="306"/>
      <c r="H148" s="306"/>
      <c r="I148" s="306"/>
    </row>
    <row r="149" spans="1:9">
      <c r="A149" t="s" vm="35">
        <v>584</v>
      </c>
      <c r="B149" s="307">
        <v>62197.87590908003</v>
      </c>
      <c r="C149" s="306">
        <v>53989.362177539973</v>
      </c>
      <c r="D149" s="306">
        <v>56266.228533060013</v>
      </c>
      <c r="G149" s="306"/>
      <c r="H149" s="306"/>
      <c r="I149" s="306"/>
    </row>
    <row r="150" spans="1:9">
      <c r="A150" t="s" vm="36">
        <v>488</v>
      </c>
      <c r="B150" s="307">
        <v>20748.012445959874</v>
      </c>
      <c r="C150" s="306">
        <v>18612.360685219955</v>
      </c>
      <c r="D150" s="306">
        <v>5053.4034104695284</v>
      </c>
      <c r="G150" s="306"/>
      <c r="H150" s="306"/>
      <c r="I150" s="306"/>
    </row>
    <row r="151" spans="1:9">
      <c r="A151" t="s" vm="37">
        <v>489</v>
      </c>
      <c r="B151" s="307">
        <v>777.00840749999986</v>
      </c>
      <c r="C151" s="306">
        <v>848.07772046999935</v>
      </c>
      <c r="D151" s="306">
        <v>1001.0580786700004</v>
      </c>
      <c r="G151" s="306"/>
      <c r="H151" s="306"/>
      <c r="I151" s="306"/>
    </row>
    <row r="152" spans="1:9">
      <c r="A152" t="s" vm="38">
        <v>490</v>
      </c>
      <c r="B152" s="307">
        <v>5176.6906534700011</v>
      </c>
      <c r="C152" s="306">
        <v>5040.2962984900032</v>
      </c>
      <c r="D152" s="306">
        <v>4893.8762327200002</v>
      </c>
      <c r="G152" s="306"/>
      <c r="H152" s="306"/>
      <c r="I152" s="306"/>
    </row>
    <row r="153" spans="1:9">
      <c r="A153" t="s" vm="39">
        <v>588</v>
      </c>
      <c r="B153" s="307">
        <v>0</v>
      </c>
      <c r="C153" s="306">
        <v>0</v>
      </c>
      <c r="D153" s="306">
        <v>8.8000011444091795E-7</v>
      </c>
      <c r="G153" s="306"/>
      <c r="H153" s="306"/>
      <c r="I153" s="306"/>
    </row>
    <row r="154" spans="1:9">
      <c r="A154" t="s" vm="40">
        <v>492</v>
      </c>
      <c r="B154" s="307">
        <v>454.92829640999997</v>
      </c>
      <c r="C154" s="306">
        <v>453.96022583000007</v>
      </c>
      <c r="D154" s="306">
        <v>457.96474156999994</v>
      </c>
      <c r="G154" s="306"/>
      <c r="H154" s="306"/>
      <c r="I154" s="306"/>
    </row>
    <row r="155" spans="1:9">
      <c r="A155" t="s" vm="41">
        <v>493</v>
      </c>
      <c r="B155" s="307">
        <v>1075.4487041499999</v>
      </c>
      <c r="C155" s="306">
        <v>1075.0161415499999</v>
      </c>
      <c r="D155" s="306">
        <v>597.65259406999996</v>
      </c>
      <c r="G155" s="306"/>
      <c r="H155" s="306"/>
      <c r="I155" s="306"/>
    </row>
    <row r="156" spans="1:9">
      <c r="A156" t="s" vm="42">
        <v>585</v>
      </c>
      <c r="B156" s="307">
        <v>937.09652628999925</v>
      </c>
      <c r="C156" s="306">
        <v>922.97793813000067</v>
      </c>
      <c r="D156" s="306">
        <v>979.35718804999885</v>
      </c>
      <c r="G156" s="306"/>
      <c r="H156" s="306"/>
      <c r="I156" s="306"/>
    </row>
    <row r="157" spans="1:9">
      <c r="A157" t="s" vm="43">
        <v>586</v>
      </c>
      <c r="B157" s="307">
        <v>371.20189900999986</v>
      </c>
      <c r="C157" s="306">
        <v>313.77518187999999</v>
      </c>
      <c r="D157" s="306">
        <v>334.43866613999944</v>
      </c>
      <c r="G157" s="306"/>
      <c r="H157" s="306"/>
      <c r="I157" s="306"/>
    </row>
    <row r="158" spans="1:9">
      <c r="A158" t="s" vm="44">
        <v>136</v>
      </c>
      <c r="B158" s="307">
        <v>1770.5141101600054</v>
      </c>
      <c r="C158" s="306">
        <v>1186.3714638699632</v>
      </c>
      <c r="D158" s="306">
        <v>797.1520142598896</v>
      </c>
      <c r="G158" s="306"/>
      <c r="H158" s="306"/>
      <c r="I158" s="306"/>
    </row>
    <row r="159" spans="1:9">
      <c r="A159" s="8" t="s">
        <v>15</v>
      </c>
      <c r="B159" s="322">
        <v>364646.18638021959</v>
      </c>
      <c r="C159" s="363">
        <v>345729.09018970956</v>
      </c>
      <c r="D159" s="363">
        <v>304403.24119979859</v>
      </c>
      <c r="G159" s="306"/>
      <c r="H159" s="306"/>
      <c r="I159" s="306"/>
    </row>
    <row r="160" spans="1:9">
      <c r="B160" s="307"/>
      <c r="C160" s="306"/>
      <c r="D160" s="306"/>
      <c r="G160" s="306"/>
      <c r="H160" s="306"/>
      <c r="I160" s="306"/>
    </row>
    <row r="161" spans="1:9">
      <c r="A161" t="s" vm="45">
        <v>486</v>
      </c>
      <c r="B161" s="307">
        <v>1099.9915915300039</v>
      </c>
      <c r="C161" s="306">
        <v>3427.7597265299814</v>
      </c>
      <c r="D161" s="306">
        <v>2634.0047764899691</v>
      </c>
      <c r="G161" s="306"/>
      <c r="H161" s="306"/>
      <c r="I161" s="306"/>
    </row>
    <row r="162" spans="1:9">
      <c r="A162" t="s" vm="46">
        <v>41</v>
      </c>
      <c r="B162" s="307">
        <v>152143.52462752021</v>
      </c>
      <c r="C162" s="306">
        <v>148099.65608877997</v>
      </c>
      <c r="D162" s="306">
        <v>137664.0495297903</v>
      </c>
      <c r="G162" s="306"/>
      <c r="H162" s="306"/>
      <c r="I162" s="306"/>
    </row>
    <row r="163" spans="1:9">
      <c r="A163" t="s" vm="47">
        <v>494</v>
      </c>
      <c r="B163" s="307">
        <v>147818.86937953997</v>
      </c>
      <c r="C163" s="306">
        <v>135352.68856473998</v>
      </c>
      <c r="D163" s="306">
        <v>122276.15316018993</v>
      </c>
      <c r="G163" s="306"/>
      <c r="H163" s="306"/>
      <c r="I163" s="306"/>
    </row>
    <row r="164" spans="1:9">
      <c r="A164" t="s" vm="48">
        <v>488</v>
      </c>
      <c r="B164" s="307">
        <v>16944.512438919439</v>
      </c>
      <c r="C164" s="306">
        <v>15770.68254302899</v>
      </c>
      <c r="D164" s="306">
        <v>3203.4297936694111</v>
      </c>
      <c r="G164" s="306"/>
      <c r="H164" s="306"/>
      <c r="I164" s="306"/>
    </row>
    <row r="165" spans="1:9">
      <c r="A165" t="s" vm="49">
        <v>495</v>
      </c>
      <c r="B165" s="307">
        <v>1515.7758313900003</v>
      </c>
      <c r="C165" s="306">
        <v>1345.3455037200001</v>
      </c>
      <c r="D165" s="306">
        <v>232.26433269999993</v>
      </c>
      <c r="G165" s="306"/>
      <c r="H165" s="306"/>
      <c r="I165" s="306"/>
    </row>
    <row r="166" spans="1:9">
      <c r="A166" t="s" vm="50">
        <v>587</v>
      </c>
      <c r="B166" s="307">
        <v>394.5223943000002</v>
      </c>
      <c r="C166" s="306">
        <v>336.47623127000026</v>
      </c>
      <c r="D166" s="306">
        <v>358.92086448000043</v>
      </c>
      <c r="G166" s="306"/>
      <c r="H166" s="306"/>
      <c r="I166" s="306"/>
    </row>
    <row r="167" spans="1:9">
      <c r="A167" t="s" vm="51">
        <v>496</v>
      </c>
      <c r="B167" s="307">
        <v>248.92431789</v>
      </c>
      <c r="C167" s="306">
        <v>251.20189976</v>
      </c>
      <c r="D167" s="306">
        <v>277.46146081000001</v>
      </c>
      <c r="G167" s="306"/>
      <c r="H167" s="306"/>
      <c r="I167" s="306"/>
    </row>
    <row r="168" spans="1:9">
      <c r="A168" t="s" vm="52">
        <v>497</v>
      </c>
      <c r="B168" s="307">
        <v>124.94938932999996</v>
      </c>
      <c r="C168" s="306">
        <v>138.07839989999997</v>
      </c>
      <c r="D168" s="306">
        <v>152.75144462999924</v>
      </c>
      <c r="G168" s="306"/>
      <c r="H168" s="306"/>
      <c r="I168" s="306"/>
    </row>
    <row r="169" spans="1:9">
      <c r="A169" t="s" vm="53">
        <v>498</v>
      </c>
      <c r="B169" s="307">
        <v>1390.653204410057</v>
      </c>
      <c r="C169" s="306">
        <v>858.19416439999964</v>
      </c>
      <c r="D169" s="306">
        <v>830.96893774006196</v>
      </c>
      <c r="G169" s="306"/>
      <c r="H169" s="306"/>
      <c r="I169" s="306"/>
    </row>
    <row r="170" spans="1:9">
      <c r="A170" t="s" vm="54">
        <v>589</v>
      </c>
      <c r="B170" s="307">
        <v>10097.127691749998</v>
      </c>
      <c r="C170" s="306">
        <v>9301.2598628199976</v>
      </c>
      <c r="D170" s="306">
        <v>7464.8679819600002</v>
      </c>
      <c r="G170" s="306"/>
      <c r="H170" s="306"/>
      <c r="I170" s="306"/>
    </row>
    <row r="171" spans="1:9">
      <c r="A171" t="s" vm="55">
        <v>499</v>
      </c>
      <c r="B171" s="307">
        <v>2955.4472217400003</v>
      </c>
      <c r="C171" s="306">
        <v>2160.7482006899995</v>
      </c>
      <c r="D171" s="306">
        <v>2129.5562969000002</v>
      </c>
      <c r="G171" s="306"/>
      <c r="H171" s="306"/>
      <c r="I171" s="306"/>
    </row>
    <row r="172" spans="1:9">
      <c r="A172" s="8" t="s">
        <v>16</v>
      </c>
      <c r="B172" s="322">
        <v>334734.29808831966</v>
      </c>
      <c r="C172" s="363">
        <v>317042.09118563891</v>
      </c>
      <c r="D172" s="363">
        <v>277224.42857935966</v>
      </c>
      <c r="G172" s="306"/>
      <c r="H172" s="306"/>
      <c r="I172" s="306"/>
    </row>
    <row r="173" spans="1:9">
      <c r="B173" s="307"/>
      <c r="C173" s="306"/>
      <c r="D173" s="306"/>
      <c r="G173" s="306"/>
      <c r="H173" s="306"/>
      <c r="I173" s="306"/>
    </row>
    <row r="174" spans="1:9">
      <c r="A174" t="s" vm="56">
        <v>213</v>
      </c>
      <c r="B174" s="307">
        <v>6393.7770499999997</v>
      </c>
      <c r="C174" s="306">
        <v>6393.7770499999997</v>
      </c>
      <c r="D174" s="306">
        <v>6393.7770499999997</v>
      </c>
      <c r="G174" s="306"/>
      <c r="H174" s="306"/>
      <c r="I174" s="306"/>
    </row>
    <row r="175" spans="1:9">
      <c r="A175" t="s" vm="57">
        <v>214</v>
      </c>
      <c r="B175" s="307">
        <v>1586.8306384300001</v>
      </c>
      <c r="C175" s="306">
        <v>1586.8306384500002</v>
      </c>
      <c r="D175" s="306">
        <v>1586.83063846</v>
      </c>
      <c r="G175" s="306"/>
      <c r="H175" s="306"/>
      <c r="I175" s="306"/>
    </row>
    <row r="176" spans="1:9">
      <c r="A176" t="s" vm="58">
        <v>500</v>
      </c>
      <c r="B176" s="307">
        <v>1790.257574</v>
      </c>
      <c r="C176" s="306">
        <v>1790.257574</v>
      </c>
      <c r="D176" s="306">
        <v>1534.506492</v>
      </c>
      <c r="G176" s="306"/>
      <c r="H176" s="306"/>
      <c r="I176" s="306"/>
    </row>
    <row r="177" spans="1:9">
      <c r="A177" t="s" vm="59">
        <v>216</v>
      </c>
      <c r="B177" s="307">
        <v>2100</v>
      </c>
      <c r="C177" s="306">
        <v>1700</v>
      </c>
      <c r="D177" s="306">
        <v>1850</v>
      </c>
      <c r="G177" s="306"/>
      <c r="H177" s="306"/>
      <c r="I177" s="306"/>
    </row>
    <row r="178" spans="1:9">
      <c r="A178" t="s" vm="96">
        <v>217</v>
      </c>
      <c r="B178" s="307">
        <v>18041.023030410033</v>
      </c>
      <c r="C178" s="306">
        <v>17216.13374240003</v>
      </c>
      <c r="D178" s="306">
        <v>15813.698440779959</v>
      </c>
      <c r="G178" s="306"/>
      <c r="H178" s="306"/>
      <c r="I178" s="306"/>
    </row>
    <row r="179" spans="1:9">
      <c r="A179" s="8" t="s">
        <v>17</v>
      </c>
      <c r="B179" s="357">
        <v>29911.888292840034</v>
      </c>
      <c r="C179" s="358">
        <v>28686.999004850029</v>
      </c>
      <c r="D179" s="358">
        <v>27178.812621239958</v>
      </c>
      <c r="G179" s="306"/>
      <c r="H179" s="306"/>
      <c r="I179" s="306"/>
    </row>
    <row r="180" spans="1:9">
      <c r="A180" s="8" t="s">
        <v>18</v>
      </c>
      <c r="B180" s="322">
        <v>364646.1863811597</v>
      </c>
      <c r="C180" s="363">
        <v>345729.09019048896</v>
      </c>
      <c r="D180" s="363">
        <v>304403.24120059964</v>
      </c>
      <c r="G180" s="306"/>
      <c r="H180" s="306"/>
      <c r="I180" s="306"/>
    </row>
    <row r="181" spans="1:9">
      <c r="A181" s="5"/>
      <c r="B181" s="11"/>
      <c r="C181" s="11"/>
    </row>
    <row r="182" spans="1:9" ht="18.75">
      <c r="A182" s="60" t="s">
        <v>441</v>
      </c>
    </row>
    <row r="183" spans="1:9" ht="12.75" customHeight="1">
      <c r="A183" s="60"/>
    </row>
    <row r="184" spans="1:9">
      <c r="A184" s="61" t="s">
        <v>437</v>
      </c>
    </row>
    <row r="185" spans="1:9">
      <c r="A185" s="13"/>
      <c r="B185" s="70" t="s">
        <v>522</v>
      </c>
      <c r="C185" s="15" t="s" vm="100">
        <v>409</v>
      </c>
      <c r="D185" s="15" t="s" vm="101">
        <v>360</v>
      </c>
      <c r="E185" s="15" t="s" vm="6">
        <v>361</v>
      </c>
      <c r="F185" s="15" t="s" vm="7">
        <v>362</v>
      </c>
      <c r="G185" s="15" t="s" vm="9">
        <v>363</v>
      </c>
      <c r="H185" s="15" t="s" vm="1">
        <v>364</v>
      </c>
      <c r="I185" s="15" t="s" vm="2">
        <v>365</v>
      </c>
    </row>
    <row r="186" spans="1:9">
      <c r="A186" s="24" t="s">
        <v>54</v>
      </c>
      <c r="B186" s="69"/>
    </row>
    <row r="187" spans="1:9">
      <c r="A187" s="25" t="s">
        <v>63</v>
      </c>
      <c r="B187" s="71">
        <v>0.12346582570645176</v>
      </c>
      <c r="C187" s="54">
        <v>0.14587141049084543</v>
      </c>
      <c r="D187" s="54">
        <v>0.12509637199298387</v>
      </c>
      <c r="E187" s="54">
        <v>0.12</v>
      </c>
      <c r="F187" s="54">
        <v>0.114</v>
      </c>
      <c r="G187" s="54">
        <v>0.14000000000000001</v>
      </c>
      <c r="H187" s="54">
        <v>0.11700000000000001</v>
      </c>
      <c r="I187" s="54">
        <v>0.13200000000000001</v>
      </c>
    </row>
    <row r="188" spans="1:9">
      <c r="A188" s="25" t="s">
        <v>601</v>
      </c>
      <c r="B188" s="71">
        <v>0.39509598223976605</v>
      </c>
      <c r="C188" s="54">
        <v>0.3733031908559144</v>
      </c>
      <c r="D188" s="54">
        <v>0.3923359310541587</v>
      </c>
      <c r="E188" s="54">
        <v>0.42010771992818674</v>
      </c>
      <c r="F188" s="54">
        <v>0.42611894543225015</v>
      </c>
      <c r="G188" s="54">
        <v>0.41851441241685144</v>
      </c>
      <c r="H188" s="54">
        <v>0.40883977900552487</v>
      </c>
      <c r="I188" s="54">
        <v>0.40106007067137811</v>
      </c>
    </row>
    <row r="189" spans="1:9">
      <c r="A189" s="25" t="s">
        <v>596</v>
      </c>
      <c r="B189" s="71">
        <v>0.34026808895859006</v>
      </c>
      <c r="C189" s="54">
        <v>0.36099999999999999</v>
      </c>
      <c r="D189" s="54">
        <v>0.36899999999999999</v>
      </c>
      <c r="E189" s="54">
        <v>0.379</v>
      </c>
      <c r="F189" s="54">
        <v>0.39700000000000002</v>
      </c>
      <c r="G189" s="54">
        <v>0.44700000000000001</v>
      </c>
      <c r="H189" s="54">
        <v>0.40500000000000003</v>
      </c>
      <c r="I189" s="54"/>
    </row>
    <row r="190" spans="1:9">
      <c r="B190" s="69"/>
    </row>
    <row r="191" spans="1:9">
      <c r="A191" s="24" t="s">
        <v>55</v>
      </c>
      <c r="B191" s="69"/>
    </row>
    <row r="192" spans="1:9">
      <c r="A192" s="25" t="s">
        <v>40</v>
      </c>
      <c r="B192" s="307">
        <v>258206.37909759986</v>
      </c>
      <c r="C192" s="394">
        <v>252956879.03588998</v>
      </c>
      <c r="D192" s="56">
        <v>248237.20436586998</v>
      </c>
      <c r="E192" s="56">
        <v>242867</v>
      </c>
      <c r="F192" s="56">
        <v>233581</v>
      </c>
      <c r="G192" s="56">
        <v>230299</v>
      </c>
      <c r="H192" s="56">
        <v>226952</v>
      </c>
      <c r="I192" s="56">
        <v>225791</v>
      </c>
    </row>
    <row r="193" spans="1:9">
      <c r="A193" s="25" t="s">
        <v>70</v>
      </c>
      <c r="B193" s="71">
        <v>0.10542415708888009</v>
      </c>
      <c r="C193" s="54">
        <v>9.8384617544539865E-2</v>
      </c>
      <c r="D193" s="54">
        <v>9.3787251779539213E-2</v>
      </c>
      <c r="E193" s="54">
        <v>7.5627460793388571E-2</v>
      </c>
      <c r="F193" s="54">
        <v>5.5537730861173751E-2</v>
      </c>
      <c r="G193" s="54">
        <v>5.072519972077872E-2</v>
      </c>
      <c r="H193" s="54">
        <v>4.6845882765364673E-2</v>
      </c>
      <c r="I193" s="54">
        <v>5.2972504103865094E-2</v>
      </c>
    </row>
    <row r="194" spans="1:9">
      <c r="A194" s="25" t="s">
        <v>86</v>
      </c>
      <c r="B194" s="71">
        <v>0.10542415708888009</v>
      </c>
      <c r="C194" s="54">
        <v>9.8384617544539865E-2</v>
      </c>
      <c r="D194" s="54">
        <v>9.3787251779539213E-2</v>
      </c>
      <c r="E194" s="54">
        <v>7.5627460793388571E-2</v>
      </c>
      <c r="F194" s="54">
        <v>5.5537730861173751E-2</v>
      </c>
      <c r="G194" s="54">
        <v>5.072519972077872E-2</v>
      </c>
      <c r="H194" s="54">
        <v>3.0728565848873225E-2</v>
      </c>
      <c r="I194" s="54">
        <v>3.2753967890957324E-2</v>
      </c>
    </row>
    <row r="195" spans="1:9">
      <c r="A195" s="25" t="s">
        <v>41</v>
      </c>
      <c r="B195" s="307">
        <v>152143.52462752021</v>
      </c>
      <c r="C195" s="391">
        <v>148099656088.77997</v>
      </c>
      <c r="D195" s="56">
        <v>143989</v>
      </c>
      <c r="E195" s="56">
        <v>145667</v>
      </c>
      <c r="F195" s="56">
        <v>141999</v>
      </c>
      <c r="G195" s="56">
        <v>137664</v>
      </c>
      <c r="H195" s="56">
        <v>132283</v>
      </c>
      <c r="I195" s="56">
        <v>136209</v>
      </c>
    </row>
    <row r="196" spans="1:9">
      <c r="A196" s="50" t="s">
        <v>85</v>
      </c>
      <c r="B196" s="71">
        <v>7.1444566094797712E-2</v>
      </c>
      <c r="C196" s="54">
        <v>7.5805265637929831E-2</v>
      </c>
      <c r="D196" s="54">
        <v>8.8492096490100772E-2</v>
      </c>
      <c r="E196" s="54">
        <v>6.9000000000000006E-2</v>
      </c>
      <c r="F196" s="54">
        <v>0.108</v>
      </c>
      <c r="G196" s="54">
        <v>0.16496572734196496</v>
      </c>
      <c r="H196" s="54">
        <v>0.168082438541961</v>
      </c>
      <c r="I196" s="54">
        <v>0.2252316272375641</v>
      </c>
    </row>
    <row r="197" spans="1:9" ht="17.25">
      <c r="A197" s="25" t="s">
        <v>599</v>
      </c>
      <c r="B197" s="307">
        <v>364646.1863811597</v>
      </c>
      <c r="C197" s="56">
        <v>345729.09019048896</v>
      </c>
      <c r="D197" s="56">
        <v>334044.36248668982</v>
      </c>
      <c r="E197" s="56">
        <v>318432.0657682399</v>
      </c>
      <c r="F197" s="56">
        <v>318085.10897408007</v>
      </c>
      <c r="G197" s="56">
        <v>304402</v>
      </c>
      <c r="H197" s="56">
        <v>296987</v>
      </c>
      <c r="I197" s="56">
        <v>299939</v>
      </c>
    </row>
    <row r="198" spans="1:9">
      <c r="A198" s="25" t="s">
        <v>42</v>
      </c>
      <c r="B198" s="307">
        <v>355931.00408245804</v>
      </c>
      <c r="C198" s="392">
        <v>337947073833.16803</v>
      </c>
      <c r="D198" s="56">
        <v>323816.20972768898</v>
      </c>
      <c r="E198" s="56">
        <v>316347</v>
      </c>
      <c r="F198" s="56">
        <v>308512</v>
      </c>
      <c r="G198" s="56">
        <v>301021</v>
      </c>
      <c r="H198" s="56">
        <v>300562</v>
      </c>
      <c r="I198" s="56">
        <v>295347</v>
      </c>
    </row>
    <row r="199" spans="1:9">
      <c r="A199" s="50"/>
      <c r="B199" s="69"/>
    </row>
    <row r="200" spans="1:9">
      <c r="A200" s="393" t="s">
        <v>56</v>
      </c>
      <c r="B200" s="69"/>
    </row>
    <row r="201" spans="1:9">
      <c r="A201" s="25" t="s">
        <v>84</v>
      </c>
      <c r="B201" s="72">
        <v>5.3998478532800301E-4</v>
      </c>
      <c r="C201" s="55">
        <v>5.9999999999999995E-4</v>
      </c>
      <c r="D201" s="55">
        <v>8.2985773743085559E-5</v>
      </c>
      <c r="E201" s="55">
        <v>-8.9999999999999998E-4</v>
      </c>
      <c r="F201" s="55">
        <v>2.9999999999999997E-4</v>
      </c>
      <c r="G201" s="55">
        <v>-4.0000000000000002E-4</v>
      </c>
      <c r="H201" s="55">
        <v>6.9999999999999999E-4</v>
      </c>
      <c r="I201" s="55">
        <v>1E-3</v>
      </c>
    </row>
    <row r="202" spans="1:9">
      <c r="A202" s="27"/>
      <c r="B202" s="69"/>
    </row>
    <row r="203" spans="1:9">
      <c r="A203" s="26" t="s">
        <v>79</v>
      </c>
      <c r="B203" s="69"/>
    </row>
    <row r="204" spans="1:9" ht="30">
      <c r="A204" s="28" t="s">
        <v>80</v>
      </c>
      <c r="B204" s="72">
        <v>1.2343871834627314E-2</v>
      </c>
      <c r="C204" s="55">
        <v>1.35E-2</v>
      </c>
      <c r="D204" s="55">
        <v>1.3941615179921974E-2</v>
      </c>
      <c r="E204" s="55">
        <v>1.38E-2</v>
      </c>
      <c r="F204" s="55">
        <v>1.4E-2</v>
      </c>
      <c r="G204" s="55">
        <v>1.46E-2</v>
      </c>
      <c r="H204" s="55">
        <v>1.78E-2</v>
      </c>
      <c r="I204" s="55">
        <v>1.7899999999999999E-2</v>
      </c>
    </row>
    <row r="205" spans="1:9" ht="30">
      <c r="A205" s="28" t="s">
        <v>81</v>
      </c>
      <c r="B205" s="72">
        <v>5.5700498628868021E-2</v>
      </c>
      <c r="C205" s="55">
        <v>5.62E-2</v>
      </c>
      <c r="D205" s="55">
        <v>5.1146598593698217E-2</v>
      </c>
      <c r="E205" s="55">
        <v>4.24E-2</v>
      </c>
      <c r="F205" s="55">
        <v>5.0200000000000002E-2</v>
      </c>
      <c r="G205" s="55">
        <v>4.9799999999999997E-2</v>
      </c>
      <c r="H205" s="55">
        <v>6.2700000000000006E-2</v>
      </c>
      <c r="I205" s="55">
        <v>0.06</v>
      </c>
    </row>
    <row r="206" spans="1:9">
      <c r="A206" s="23"/>
      <c r="B206" s="69"/>
    </row>
    <row r="207" spans="1:9">
      <c r="A207" s="24" t="s">
        <v>48</v>
      </c>
      <c r="B207" s="69"/>
    </row>
    <row r="208" spans="1:9">
      <c r="A208" s="25" t="s">
        <v>71</v>
      </c>
      <c r="B208" s="73">
        <v>2.44</v>
      </c>
      <c r="C208" s="57">
        <v>1.76</v>
      </c>
      <c r="D208" s="57">
        <v>1.81</v>
      </c>
      <c r="E208" s="57">
        <v>1.51</v>
      </c>
      <c r="F208" s="57">
        <v>1.55</v>
      </c>
      <c r="G208" s="57">
        <v>1.68</v>
      </c>
      <c r="H208" s="57">
        <v>1.6</v>
      </c>
      <c r="I208" s="57">
        <v>1.67</v>
      </c>
    </row>
    <row r="209" spans="1:9">
      <c r="A209" s="25" t="s">
        <v>463</v>
      </c>
      <c r="B209" s="71">
        <v>0.58923224576884381</v>
      </c>
      <c r="C209" s="54">
        <v>0.58499999999999996</v>
      </c>
      <c r="D209" s="54">
        <v>0.5800460102981928</v>
      </c>
      <c r="E209" s="54">
        <v>0.6</v>
      </c>
      <c r="F209" s="54">
        <v>0.60792187720747837</v>
      </c>
      <c r="G209" s="54">
        <v>0.59776203978306464</v>
      </c>
      <c r="H209" s="54">
        <v>0.58286774295886357</v>
      </c>
      <c r="I209" s="54">
        <v>0.60325256542554839</v>
      </c>
    </row>
    <row r="210" spans="1:9">
      <c r="A210" s="25"/>
      <c r="B210" s="69"/>
    </row>
    <row r="211" spans="1:9">
      <c r="A211" s="24" t="s">
        <v>49</v>
      </c>
      <c r="B211" s="69"/>
    </row>
    <row r="212" spans="1:9">
      <c r="A212" s="25" t="s">
        <v>50</v>
      </c>
      <c r="B212" s="352">
        <v>121</v>
      </c>
      <c r="C212" s="353">
        <v>120.7</v>
      </c>
      <c r="D212" s="353">
        <v>102</v>
      </c>
      <c r="E212" s="353">
        <v>106.7</v>
      </c>
      <c r="F212" s="353">
        <v>134.30000000000001</v>
      </c>
      <c r="G212" s="353">
        <v>133.19999999999999</v>
      </c>
      <c r="H212" s="353">
        <v>121.5</v>
      </c>
      <c r="I212" s="353">
        <v>113.7</v>
      </c>
    </row>
    <row r="213" spans="1:9">
      <c r="A213" s="25" t="s">
        <v>60</v>
      </c>
      <c r="B213" s="323">
        <v>30945880922</v>
      </c>
      <c r="C213" s="391">
        <v>30869155597.400002</v>
      </c>
      <c r="D213" s="315">
        <v>26086.610364</v>
      </c>
      <c r="E213" s="315">
        <v>27289</v>
      </c>
      <c r="F213" s="315">
        <v>34347</v>
      </c>
      <c r="G213" s="315">
        <v>34066</v>
      </c>
      <c r="H213" s="315">
        <v>31074</v>
      </c>
      <c r="I213" s="315">
        <v>29079</v>
      </c>
    </row>
    <row r="214" spans="1:9">
      <c r="A214" s="25" t="s">
        <v>61</v>
      </c>
      <c r="B214" s="395">
        <v>255.751082</v>
      </c>
      <c r="C214" s="415">
        <v>255.751082</v>
      </c>
      <c r="D214" s="353">
        <v>255.75</v>
      </c>
      <c r="E214" s="353">
        <v>255.75</v>
      </c>
      <c r="F214" s="353">
        <v>255.75</v>
      </c>
      <c r="G214" s="353">
        <v>255.75</v>
      </c>
      <c r="H214" s="353">
        <v>255.75</v>
      </c>
      <c r="I214" s="353">
        <v>255.75</v>
      </c>
    </row>
    <row r="215" spans="1:9">
      <c r="A215" s="30" t="s">
        <v>459</v>
      </c>
      <c r="B215" s="352">
        <v>108.76609942462032</v>
      </c>
      <c r="C215" s="353">
        <v>106.32254389938514</v>
      </c>
      <c r="D215" s="353">
        <v>102.85996708031898</v>
      </c>
      <c r="E215" s="353">
        <v>99.49</v>
      </c>
      <c r="F215" s="353">
        <v>102.32</v>
      </c>
      <c r="G215" s="353">
        <v>99.05</v>
      </c>
      <c r="H215" s="353">
        <v>95.82</v>
      </c>
      <c r="I215" s="353">
        <v>96.08</v>
      </c>
    </row>
    <row r="216" spans="1:9">
      <c r="A216" s="30" t="s">
        <v>62</v>
      </c>
      <c r="B216" s="352">
        <v>3.3074371188006997</v>
      </c>
      <c r="C216" s="353">
        <v>3.8142113252164123</v>
      </c>
      <c r="D216" s="353">
        <v>3.1641116118688983</v>
      </c>
      <c r="E216" s="353">
        <v>3.03</v>
      </c>
      <c r="F216" s="353">
        <v>2.87</v>
      </c>
      <c r="G216" s="353">
        <v>3.41</v>
      </c>
      <c r="H216" s="353">
        <v>2.8</v>
      </c>
      <c r="I216" s="353">
        <v>3.13</v>
      </c>
    </row>
    <row r="217" spans="1:9">
      <c r="A217" s="25" t="s">
        <v>82</v>
      </c>
      <c r="B217" s="352">
        <v>9.146054456499801</v>
      </c>
      <c r="C217" s="353">
        <v>7.9112029793702945</v>
      </c>
      <c r="D217" s="353">
        <v>8.07</v>
      </c>
      <c r="E217" s="353">
        <v>8.8000000000000007</v>
      </c>
      <c r="F217" s="353">
        <v>11.698606271777004</v>
      </c>
      <c r="G217" s="353">
        <v>9.7653958944281509</v>
      </c>
      <c r="H217" s="353">
        <v>10.848214285714286</v>
      </c>
      <c r="I217" s="353">
        <v>9.081469648562301</v>
      </c>
    </row>
    <row r="218" spans="1:9">
      <c r="A218" s="25" t="s">
        <v>83</v>
      </c>
      <c r="B218" s="352">
        <v>1.112478986008488</v>
      </c>
      <c r="C218" s="353">
        <v>1.1352249069042262</v>
      </c>
      <c r="D218" s="353">
        <v>0.99163943850334435</v>
      </c>
      <c r="E218" s="353">
        <v>1.07</v>
      </c>
      <c r="F218" s="353">
        <v>1.3125488663017986</v>
      </c>
      <c r="G218" s="353">
        <v>1.3447753659767794</v>
      </c>
      <c r="H218" s="353">
        <v>1.2680025046963057</v>
      </c>
      <c r="I218" s="353">
        <v>1.1833888426311407</v>
      </c>
    </row>
    <row r="219" spans="1:9" ht="17.25">
      <c r="A219" s="25" t="s">
        <v>606</v>
      </c>
      <c r="B219" s="71">
        <v>4.7E-2</v>
      </c>
      <c r="C219" s="54">
        <v>5.1999999999999998E-2</v>
      </c>
      <c r="D219" s="54">
        <v>4.1000000000000002E-2</v>
      </c>
      <c r="E219" s="54">
        <v>5.1999999999999998E-2</v>
      </c>
      <c r="F219" s="54">
        <v>5.8999999999999997E-2</v>
      </c>
      <c r="G219" s="54">
        <v>0.05</v>
      </c>
      <c r="H219" s="54">
        <v>3.6999999999999998E-2</v>
      </c>
      <c r="I219" s="54">
        <v>5.5E-2</v>
      </c>
    </row>
    <row r="220" spans="1:9" ht="17.25">
      <c r="A220" s="25" t="s">
        <v>593</v>
      </c>
      <c r="B220" s="71">
        <v>2E-3</v>
      </c>
      <c r="C220" s="54">
        <v>0.18333333333333335</v>
      </c>
      <c r="D220" s="54">
        <v>-4.4048734770384283E-2</v>
      </c>
      <c r="E220" s="54">
        <v>-0.20599999999999999</v>
      </c>
      <c r="F220" s="54">
        <v>8.2582582582584295E-3</v>
      </c>
      <c r="G220" s="54">
        <v>0.12181069958847728</v>
      </c>
      <c r="H220" s="54">
        <v>6.8601583113456405E-2</v>
      </c>
      <c r="I220" s="54">
        <v>8.2857142857142879E-2</v>
      </c>
    </row>
    <row r="221" spans="1:9">
      <c r="A221" s="25"/>
    </row>
    <row r="222" spans="1:9">
      <c r="A222" s="61" t="s">
        <v>19</v>
      </c>
    </row>
    <row r="223" spans="1:9">
      <c r="A223" s="14" t="s">
        <v>39</v>
      </c>
      <c r="B223" s="14"/>
      <c r="C223" s="70" t="s">
        <v>523</v>
      </c>
      <c r="D223" s="15" t="s" vm="5">
        <v>287</v>
      </c>
      <c r="E223" s="15" t="s" vm="3">
        <v>291</v>
      </c>
    </row>
    <row r="224" spans="1:9">
      <c r="A224" t="s">
        <v>40</v>
      </c>
      <c r="C224" s="307">
        <v>258206.37909759986</v>
      </c>
      <c r="D224" s="394">
        <v>252956879.03588998</v>
      </c>
      <c r="E224" s="3">
        <v>230299</v>
      </c>
    </row>
    <row r="225" spans="1:5">
      <c r="A225" t="s">
        <v>41</v>
      </c>
      <c r="C225" s="307">
        <v>152143.52462752021</v>
      </c>
      <c r="D225" s="391">
        <v>148099656088.77997</v>
      </c>
      <c r="E225" s="3">
        <v>137664</v>
      </c>
    </row>
    <row r="226" spans="1:5" ht="17.25">
      <c r="A226" t="s">
        <v>598</v>
      </c>
      <c r="C226" s="307">
        <v>364646.1863811597</v>
      </c>
      <c r="D226" s="56">
        <v>345729.09019048896</v>
      </c>
      <c r="E226" s="3">
        <v>304403.241200599</v>
      </c>
    </row>
    <row r="227" spans="1:5">
      <c r="A227" t="s">
        <v>42</v>
      </c>
      <c r="C227" s="307">
        <v>355931.00408245804</v>
      </c>
      <c r="D227" s="392">
        <v>321176786817.82104</v>
      </c>
      <c r="E227" s="3">
        <v>295753</v>
      </c>
    </row>
    <row r="228" spans="1:5">
      <c r="C228" s="69"/>
    </row>
    <row r="229" spans="1:5">
      <c r="A229" t="s">
        <v>63</v>
      </c>
      <c r="C229" s="71">
        <v>0.12346582570645176</v>
      </c>
      <c r="D229" s="54">
        <v>0.12622257395298003</v>
      </c>
      <c r="E229" s="21">
        <v>0.126</v>
      </c>
    </row>
    <row r="230" spans="1:5">
      <c r="A230" t="s">
        <v>372</v>
      </c>
      <c r="C230" s="71">
        <v>0.39509598223976605</v>
      </c>
      <c r="D230" s="54">
        <v>0.40122270580268149</v>
      </c>
      <c r="E230" s="21">
        <v>0.40242362142483357</v>
      </c>
    </row>
    <row r="231" spans="1:5">
      <c r="A231" t="s">
        <v>596</v>
      </c>
      <c r="C231" s="71">
        <v>0.34</v>
      </c>
      <c r="D231" s="54">
        <v>0.376</v>
      </c>
      <c r="E231" s="21"/>
    </row>
    <row r="232" spans="1:5">
      <c r="A232" s="5" t="s">
        <v>43</v>
      </c>
      <c r="C232" s="71"/>
      <c r="D232" s="54"/>
      <c r="E232" s="21"/>
    </row>
    <row r="233" spans="1:5">
      <c r="A233" t="s">
        <v>65</v>
      </c>
      <c r="C233" s="71">
        <v>0.10542415708888009</v>
      </c>
      <c r="D233" s="54">
        <v>9.8384617544539865E-2</v>
      </c>
      <c r="E233" s="21">
        <v>5.072519972077872E-2</v>
      </c>
    </row>
    <row r="234" spans="1:5">
      <c r="A234" t="s">
        <v>66</v>
      </c>
      <c r="C234" s="71">
        <v>7.1444566094797712E-2</v>
      </c>
      <c r="D234" s="54">
        <v>7.5805265637929831E-2</v>
      </c>
      <c r="E234" s="21">
        <v>0.16496572734196496</v>
      </c>
    </row>
    <row r="235" spans="1:5">
      <c r="C235" s="71"/>
      <c r="D235" s="54"/>
      <c r="E235" s="21"/>
    </row>
    <row r="236" spans="1:5">
      <c r="A236" s="5" t="s">
        <v>48</v>
      </c>
      <c r="C236" s="69"/>
    </row>
    <row r="237" spans="1:5">
      <c r="A237" t="s">
        <v>359</v>
      </c>
      <c r="C237" s="73">
        <v>2.44</v>
      </c>
      <c r="D237" s="57">
        <v>1.76</v>
      </c>
      <c r="E237" s="17">
        <v>1.68</v>
      </c>
    </row>
    <row r="238" spans="1:5">
      <c r="A238" t="s">
        <v>521</v>
      </c>
      <c r="C238" s="71">
        <v>0.58923224576884381</v>
      </c>
      <c r="D238" s="54">
        <v>0.58499999999999996</v>
      </c>
      <c r="E238" s="21">
        <v>0.59776203978306464</v>
      </c>
    </row>
    <row r="239" spans="1:5">
      <c r="A239" s="5" t="s">
        <v>67</v>
      </c>
      <c r="C239" s="69"/>
    </row>
    <row r="240" spans="1:5">
      <c r="A240" t="s">
        <v>64</v>
      </c>
      <c r="C240" s="72">
        <v>5.0000000000000001E-4</v>
      </c>
      <c r="D240" s="55">
        <v>0</v>
      </c>
      <c r="E240" s="22">
        <v>8.9999999999999998E-4</v>
      </c>
    </row>
    <row r="241" spans="1:8">
      <c r="A241" s="5" t="s">
        <v>68</v>
      </c>
      <c r="C241" s="69"/>
    </row>
    <row r="242" spans="1:8">
      <c r="A242" t="s">
        <v>69</v>
      </c>
      <c r="C242" s="72">
        <v>1.23E-2</v>
      </c>
      <c r="D242" s="55">
        <v>1.35E-2</v>
      </c>
      <c r="E242" s="22">
        <v>1.46E-2</v>
      </c>
    </row>
    <row r="243" spans="1:8">
      <c r="C243" s="69"/>
    </row>
    <row r="244" spans="1:8">
      <c r="A244" s="14" t="s">
        <v>49</v>
      </c>
      <c r="B244" s="13"/>
      <c r="C244" s="70" t="s">
        <v>523</v>
      </c>
      <c r="D244" s="15" t="s" vm="5">
        <v>287</v>
      </c>
      <c r="E244" s="15" t="s" vm="3">
        <v>291</v>
      </c>
      <c r="F244" s="15" t="s" vm="4">
        <v>290</v>
      </c>
      <c r="G244" s="15" t="s" vm="8">
        <v>458</v>
      </c>
      <c r="H244" s="14">
        <v>2018</v>
      </c>
    </row>
    <row r="245" spans="1:8">
      <c r="A245" t="s">
        <v>50</v>
      </c>
      <c r="C245" s="325">
        <v>121</v>
      </c>
      <c r="D245" s="58">
        <v>120.7</v>
      </c>
      <c r="E245" s="58">
        <v>133.19999999999999</v>
      </c>
      <c r="F245" s="58">
        <v>91</v>
      </c>
      <c r="G245" s="58">
        <v>100</v>
      </c>
      <c r="H245">
        <v>89.2</v>
      </c>
    </row>
    <row r="246" spans="1:8">
      <c r="A246" t="s">
        <v>51</v>
      </c>
      <c r="C246" s="324">
        <v>30945880922</v>
      </c>
      <c r="D246" s="392">
        <v>30869155597.400002</v>
      </c>
      <c r="E246" s="56">
        <v>34066</v>
      </c>
      <c r="F246" s="56">
        <v>23273</v>
      </c>
      <c r="G246" s="56">
        <v>25575</v>
      </c>
      <c r="H246">
        <v>22813</v>
      </c>
    </row>
    <row r="247" spans="1:8">
      <c r="A247" t="s">
        <v>280</v>
      </c>
      <c r="C247" s="325">
        <v>108.77</v>
      </c>
      <c r="D247" s="58">
        <v>106.32254389938514</v>
      </c>
      <c r="E247" s="58">
        <v>99.05</v>
      </c>
      <c r="F247" s="58">
        <v>95.97</v>
      </c>
      <c r="G247">
        <v>89.9</v>
      </c>
      <c r="H247">
        <v>82.27</v>
      </c>
    </row>
    <row r="248" spans="1:8">
      <c r="A248" t="s">
        <v>53</v>
      </c>
      <c r="C248" s="325">
        <v>3.31</v>
      </c>
      <c r="D248" s="58">
        <v>12.875675766996542</v>
      </c>
      <c r="E248" s="58">
        <v>12.08</v>
      </c>
      <c r="F248" s="58">
        <v>5.87</v>
      </c>
      <c r="G248">
        <v>12.06</v>
      </c>
      <c r="H248">
        <v>8.9600000000000009</v>
      </c>
    </row>
    <row r="249" spans="1:8">
      <c r="A249" t="s">
        <v>52</v>
      </c>
      <c r="C249" s="325">
        <v>0</v>
      </c>
      <c r="D249" s="58">
        <v>7</v>
      </c>
      <c r="E249" s="58">
        <v>6</v>
      </c>
      <c r="F249" s="58">
        <v>3.1</v>
      </c>
      <c r="G249" s="58">
        <v>5.5</v>
      </c>
      <c r="H249">
        <v>4.5</v>
      </c>
    </row>
    <row r="250" spans="1:8">
      <c r="A250" t="s">
        <v>281</v>
      </c>
      <c r="C250" s="326">
        <v>9.15</v>
      </c>
      <c r="D250" s="58">
        <v>9.3742652567706912</v>
      </c>
      <c r="E250" s="58">
        <v>11.026490066225165</v>
      </c>
      <c r="F250" s="58">
        <v>15.502555366269165</v>
      </c>
      <c r="G250" s="58">
        <v>8.291873963515755</v>
      </c>
      <c r="H250" s="327">
        <v>9.9553571428571423</v>
      </c>
    </row>
    <row r="251" spans="1:8">
      <c r="A251" t="s">
        <v>282</v>
      </c>
      <c r="C251" s="326">
        <v>1.1100000000000001</v>
      </c>
      <c r="D251" s="58">
        <v>1.1352249069042262</v>
      </c>
      <c r="E251" s="58">
        <v>1.3447753659767794</v>
      </c>
      <c r="F251" s="58">
        <v>0.94821298322392411</v>
      </c>
      <c r="G251" s="58">
        <v>1.1123470522803114</v>
      </c>
      <c r="H251" s="327">
        <v>1.0842348365139176</v>
      </c>
    </row>
    <row r="252" spans="1:8" ht="17.25">
      <c r="A252" t="s">
        <v>594</v>
      </c>
      <c r="C252" s="71">
        <v>2E-3</v>
      </c>
      <c r="D252" s="54">
        <v>-4.8798798798798698E-2</v>
      </c>
      <c r="E252" s="54">
        <v>0.55800000000000005</v>
      </c>
      <c r="F252" s="54">
        <v>-0.09</v>
      </c>
      <c r="G252" s="54">
        <v>0.17152466367713001</v>
      </c>
      <c r="H252">
        <v>7.3999999999999996E-2</v>
      </c>
    </row>
    <row r="254" spans="1:8">
      <c r="A254" s="396" t="s">
        <v>609</v>
      </c>
    </row>
    <row r="255" spans="1:8">
      <c r="A255" s="396" t="s">
        <v>597</v>
      </c>
    </row>
    <row r="256" spans="1:8">
      <c r="A256" s="396" t="s">
        <v>595</v>
      </c>
    </row>
    <row r="257" spans="1:1">
      <c r="A257" s="354"/>
    </row>
    <row r="258" spans="1:1">
      <c r="A258" s="20"/>
    </row>
  </sheetData>
  <pageMargins left="0.7" right="0.7" top="0.75" bottom="0.75" header="0.3" footer="0.3"/>
  <pageSetup paperSize="9" scale="47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F4BB-EE99-4192-9711-E7E1349CC520}">
  <dimension ref="A2:X79"/>
  <sheetViews>
    <sheetView showGridLines="0" topLeftCell="A27" workbookViewId="0">
      <selection activeCell="H33" sqref="H33"/>
    </sheetView>
  </sheetViews>
  <sheetFormatPr baseColWidth="10" defaultColWidth="11.42578125" defaultRowHeight="15"/>
  <cols>
    <col min="1" max="1" width="55.28515625" customWidth="1"/>
    <col min="2" max="2" width="14.7109375" customWidth="1"/>
    <col min="3" max="9" width="15.5703125" bestFit="1" customWidth="1"/>
    <col min="10" max="10" width="24.140625" bestFit="1" customWidth="1"/>
    <col min="12" max="12" width="57" bestFit="1" customWidth="1"/>
    <col min="13" max="13" width="18.7109375" bestFit="1" customWidth="1"/>
    <col min="14" max="17" width="13.42578125" bestFit="1" customWidth="1"/>
    <col min="18" max="30" width="15.42578125" bestFit="1" customWidth="1"/>
    <col min="31" max="31" width="17.140625" bestFit="1" customWidth="1"/>
    <col min="32" max="33" width="12.7109375" bestFit="1" customWidth="1"/>
    <col min="34" max="34" width="13.7109375" bestFit="1" customWidth="1"/>
    <col min="35" max="37" width="6.85546875" bestFit="1" customWidth="1"/>
    <col min="38" max="38" width="9.140625" bestFit="1" customWidth="1"/>
  </cols>
  <sheetData>
    <row r="2" spans="1:10" ht="18.75">
      <c r="A2" s="60" t="s">
        <v>159</v>
      </c>
    </row>
    <row r="3" spans="1:10" ht="17.25" customHeight="1">
      <c r="A3" s="60"/>
    </row>
    <row r="4" spans="1:10">
      <c r="A4" s="61" t="s">
        <v>437</v>
      </c>
    </row>
    <row r="5" spans="1:10">
      <c r="A5" s="101" t="s">
        <v>279</v>
      </c>
      <c r="B5" s="70" t="s" vm="106">
        <v>522</v>
      </c>
      <c r="C5" s="15" t="s" vm="104">
        <v>409</v>
      </c>
      <c r="D5" s="15" t="s" vm="101">
        <v>360</v>
      </c>
      <c r="E5" s="15" t="s" vm="6">
        <v>361</v>
      </c>
      <c r="F5" s="15" t="s" vm="7">
        <v>362</v>
      </c>
      <c r="G5" s="15" t="s" vm="9">
        <v>363</v>
      </c>
      <c r="H5" s="15" t="s" vm="1">
        <v>364</v>
      </c>
      <c r="I5" s="15" t="s" vm="2">
        <v>365</v>
      </c>
    </row>
    <row r="6" spans="1:10">
      <c r="A6" t="s" vm="79">
        <v>568</v>
      </c>
      <c r="B6" s="307">
        <v>154.62861326999999</v>
      </c>
      <c r="C6" s="306">
        <v>88.384463439999962</v>
      </c>
      <c r="D6" s="306">
        <v>31.750584130000021</v>
      </c>
      <c r="E6" s="306">
        <v>2.5025713800000156</v>
      </c>
      <c r="F6" s="306">
        <v>6.2283561299999803</v>
      </c>
      <c r="G6" s="306">
        <v>8.3084137299999909</v>
      </c>
      <c r="H6" s="306">
        <v>9.3910477800000081</v>
      </c>
      <c r="I6" s="306">
        <v>7.1377490100000038</v>
      </c>
      <c r="J6" s="306"/>
    </row>
    <row r="7" spans="1:10">
      <c r="A7" t="s" vm="110">
        <v>569</v>
      </c>
      <c r="B7" s="307">
        <v>3209.5098175299941</v>
      </c>
      <c r="C7" s="306">
        <v>2866.0288740000124</v>
      </c>
      <c r="D7" s="306">
        <v>2156.3243218700054</v>
      </c>
      <c r="E7" s="306">
        <v>1776.0627292500067</v>
      </c>
      <c r="F7" s="306">
        <v>1605.6131825199996</v>
      </c>
      <c r="G7" s="306">
        <v>1491.2205859500084</v>
      </c>
      <c r="H7" s="306">
        <v>1374.5199969700006</v>
      </c>
      <c r="I7" s="306">
        <v>1375.2365056599988</v>
      </c>
      <c r="J7" s="306"/>
    </row>
    <row r="8" spans="1:10">
      <c r="A8" t="s" vm="80">
        <v>570</v>
      </c>
      <c r="B8" s="307">
        <v>527.48528670000019</v>
      </c>
      <c r="C8" s="306">
        <v>377.53394713000012</v>
      </c>
      <c r="D8" s="306">
        <v>207.38488285000003</v>
      </c>
      <c r="E8" s="306">
        <v>172.16327443999992</v>
      </c>
      <c r="F8" s="306">
        <v>108.8390664799999</v>
      </c>
      <c r="G8" s="306">
        <v>51.970792760000109</v>
      </c>
      <c r="H8" s="306">
        <v>9.4455717800000016</v>
      </c>
      <c r="I8" s="306">
        <v>42.63319952000019</v>
      </c>
      <c r="J8" s="306"/>
    </row>
    <row r="9" spans="1:10">
      <c r="A9" s="8" t="s">
        <v>25</v>
      </c>
      <c r="B9" s="322">
        <v>3891.6237174999942</v>
      </c>
      <c r="C9" s="363">
        <v>3331.947284570012</v>
      </c>
      <c r="D9" s="363">
        <v>2395.4597888500052</v>
      </c>
      <c r="E9" s="363">
        <v>1950.7285750700066</v>
      </c>
      <c r="F9" s="363">
        <v>1720.6806051299995</v>
      </c>
      <c r="G9" s="363">
        <v>1551.4997924400086</v>
      </c>
      <c r="H9" s="363">
        <v>1393.3566165300006</v>
      </c>
      <c r="I9" s="363">
        <v>1425.0074541899992</v>
      </c>
      <c r="J9" s="356"/>
    </row>
    <row r="10" spans="1:10">
      <c r="A10" t="s" vm="81">
        <v>571</v>
      </c>
      <c r="B10" s="307">
        <v>31.983763349999986</v>
      </c>
      <c r="C10" s="306">
        <v>31.226211760000002</v>
      </c>
      <c r="D10" s="306">
        <v>34.991080290000006</v>
      </c>
      <c r="E10" s="306">
        <v>18.153878669999997</v>
      </c>
      <c r="F10" s="306">
        <v>12.439733370000001</v>
      </c>
      <c r="G10" s="306">
        <v>11.640985619999997</v>
      </c>
      <c r="H10" s="306">
        <v>8.6379567400000017</v>
      </c>
      <c r="I10" s="306">
        <v>12.332396280000001</v>
      </c>
      <c r="J10" s="306"/>
    </row>
    <row r="11" spans="1:10">
      <c r="A11" t="s" vm="82">
        <v>572</v>
      </c>
      <c r="B11" s="307">
        <v>902.38384531000327</v>
      </c>
      <c r="C11" s="306">
        <v>797.76000162999821</v>
      </c>
      <c r="D11" s="306">
        <v>548.16704267000125</v>
      </c>
      <c r="E11" s="306">
        <v>353.24439096000197</v>
      </c>
      <c r="F11" s="306">
        <v>310.80766031999781</v>
      </c>
      <c r="G11" s="306">
        <v>233.07290367999983</v>
      </c>
      <c r="H11" s="306">
        <v>174.56590171999966</v>
      </c>
      <c r="I11" s="306">
        <v>161.1754849999997</v>
      </c>
      <c r="J11" s="306"/>
    </row>
    <row r="12" spans="1:10">
      <c r="A12" t="s" vm="83">
        <v>573</v>
      </c>
      <c r="B12" s="307">
        <v>1487.1853900999999</v>
      </c>
      <c r="C12" s="306">
        <v>1163.3270196199999</v>
      </c>
      <c r="D12" s="306">
        <v>649.99228678999953</v>
      </c>
      <c r="E12" s="306">
        <v>432.44371542000022</v>
      </c>
      <c r="F12" s="306">
        <v>340.57621111999987</v>
      </c>
      <c r="G12" s="306">
        <v>259.82684034000022</v>
      </c>
      <c r="H12" s="306">
        <v>179.81916050000012</v>
      </c>
      <c r="I12" s="306">
        <v>209.84246361000027</v>
      </c>
      <c r="J12" s="306"/>
    </row>
    <row r="13" spans="1:10">
      <c r="A13" t="s" vm="86">
        <v>574</v>
      </c>
      <c r="B13" s="307">
        <v>32.773088399999999</v>
      </c>
      <c r="C13" s="306">
        <v>22.452163989999995</v>
      </c>
      <c r="D13" s="306">
        <v>16.213581729999998</v>
      </c>
      <c r="E13" s="306">
        <v>13.49005835</v>
      </c>
      <c r="F13" s="306">
        <v>11.87713172</v>
      </c>
      <c r="G13" s="306">
        <v>10.697255120000001</v>
      </c>
      <c r="H13" s="306">
        <v>9.523253930000001</v>
      </c>
      <c r="I13" s="306">
        <v>9.6943912500000007</v>
      </c>
      <c r="J13" s="306"/>
    </row>
    <row r="14" spans="1:10">
      <c r="A14" t="s" vm="84">
        <v>578</v>
      </c>
      <c r="B14" s="307">
        <v>32.790276649999996</v>
      </c>
      <c r="C14" s="306">
        <v>29.318858180000007</v>
      </c>
      <c r="D14" s="306">
        <v>29.318858219999999</v>
      </c>
      <c r="E14" s="306">
        <v>29.83162797000001</v>
      </c>
      <c r="F14" s="306">
        <v>28.806086999999991</v>
      </c>
      <c r="G14" s="306">
        <v>26.826030100000001</v>
      </c>
      <c r="H14" s="306">
        <v>26.82603014</v>
      </c>
      <c r="I14" s="306">
        <v>26.109723480000003</v>
      </c>
      <c r="J14" s="306"/>
    </row>
    <row r="15" spans="1:10">
      <c r="A15" t="s" vm="85">
        <v>575</v>
      </c>
      <c r="B15" s="307">
        <v>2.727478730000001</v>
      </c>
      <c r="C15" s="306">
        <v>2.1206270600000003</v>
      </c>
      <c r="D15" s="306">
        <v>2.1038338199999993</v>
      </c>
      <c r="E15" s="306">
        <v>2.1269564899999991</v>
      </c>
      <c r="F15" s="306">
        <v>2.1614911100000014</v>
      </c>
      <c r="G15" s="306">
        <v>2.2255718200000039</v>
      </c>
      <c r="H15" s="306">
        <v>2.3658238300000001</v>
      </c>
      <c r="I15" s="306">
        <v>2.4095125200000016</v>
      </c>
      <c r="J15" s="306"/>
    </row>
    <row r="16" spans="1:10">
      <c r="A16" s="8" t="s">
        <v>26</v>
      </c>
      <c r="B16" s="322">
        <v>2489.8438425400027</v>
      </c>
      <c r="C16" s="363">
        <v>2046.2048822399979</v>
      </c>
      <c r="D16" s="363">
        <v>1280.7866835200009</v>
      </c>
      <c r="E16" s="363">
        <v>849.29062786000225</v>
      </c>
      <c r="F16" s="363">
        <v>706.66831463999779</v>
      </c>
      <c r="G16" s="363">
        <v>544.28958668000007</v>
      </c>
      <c r="H16" s="363">
        <v>401.7381268599998</v>
      </c>
      <c r="I16" s="363">
        <v>421.56397214000003</v>
      </c>
      <c r="J16" s="356"/>
    </row>
    <row r="17" spans="1:15">
      <c r="A17" s="14" t="s">
        <v>6</v>
      </c>
      <c r="B17" s="373">
        <v>1401.7798749599915</v>
      </c>
      <c r="C17" s="374">
        <v>1285.7424023300141</v>
      </c>
      <c r="D17" s="374">
        <v>1114.6731053300043</v>
      </c>
      <c r="E17" s="374">
        <v>1101.4379472100045</v>
      </c>
      <c r="F17" s="374">
        <v>1014.0122904900018</v>
      </c>
      <c r="G17" s="374">
        <v>1007.2102057600085</v>
      </c>
      <c r="H17" s="374">
        <v>991.61848967000083</v>
      </c>
      <c r="I17" s="374">
        <v>1003.4434820499991</v>
      </c>
      <c r="J17" s="356"/>
    </row>
    <row r="18" spans="1:15">
      <c r="A18" s="8" t="s">
        <v>78</v>
      </c>
      <c r="B18" s="77">
        <v>1.6E-2</v>
      </c>
      <c r="C18" s="67">
        <v>1.5094207411760584E-2</v>
      </c>
      <c r="D18" s="67">
        <v>1.3660971985163877E-2</v>
      </c>
      <c r="E18" s="67">
        <v>1.3959667394029027E-2</v>
      </c>
      <c r="F18" s="67">
        <v>1.3263845670688839E-2</v>
      </c>
      <c r="G18" s="67">
        <v>1.3245681400532073E-2</v>
      </c>
      <c r="H18" s="67">
        <v>1.3054710841689901E-2</v>
      </c>
      <c r="I18" s="67">
        <v>1.3594179050405117E-2</v>
      </c>
      <c r="J18" s="262"/>
    </row>
    <row r="19" spans="1:15">
      <c r="B19" s="32"/>
      <c r="C19" s="32"/>
      <c r="D19" s="32"/>
      <c r="E19" s="32"/>
      <c r="F19" s="32"/>
      <c r="G19" s="32"/>
      <c r="H19" s="32"/>
    </row>
    <row r="20" spans="1:15">
      <c r="A20" s="61" t="s">
        <v>19</v>
      </c>
      <c r="B20" s="32"/>
      <c r="C20" s="32"/>
      <c r="D20" s="32"/>
      <c r="E20" s="32"/>
      <c r="F20" s="32"/>
      <c r="G20" s="32"/>
      <c r="H20" s="32"/>
    </row>
    <row r="21" spans="1:15">
      <c r="A21" s="101" t="s">
        <v>279</v>
      </c>
      <c r="B21" s="74" t="s">
        <v>523</v>
      </c>
      <c r="C21" s="35" t="s" vm="5">
        <v>287</v>
      </c>
      <c r="D21" s="35" t="s" vm="3">
        <v>291</v>
      </c>
      <c r="E21" s="32"/>
      <c r="F21" s="32"/>
      <c r="G21" s="32"/>
      <c r="H21" s="32"/>
    </row>
    <row r="22" spans="1:15">
      <c r="A22" t="s" vm="79">
        <v>568</v>
      </c>
      <c r="B22" s="307">
        <v>154.62861327000005</v>
      </c>
      <c r="C22" s="306">
        <v>128.86597508</v>
      </c>
      <c r="D22" s="306">
        <v>34.403366790000028</v>
      </c>
      <c r="E22" s="32"/>
      <c r="F22" s="32"/>
      <c r="G22" s="32"/>
      <c r="H22" s="32"/>
    </row>
    <row r="23" spans="1:15">
      <c r="A23" t="s" vm="109">
        <v>569</v>
      </c>
      <c r="B23" s="307">
        <v>3209.5098175299977</v>
      </c>
      <c r="C23" s="306">
        <v>8404.0291076399935</v>
      </c>
      <c r="D23" s="306">
        <v>5651.9171404300014</v>
      </c>
      <c r="E23" s="32"/>
      <c r="F23" s="32"/>
      <c r="G23" s="32"/>
      <c r="H23" s="32"/>
    </row>
    <row r="24" spans="1:15">
      <c r="A24" t="s" vm="80">
        <v>576</v>
      </c>
      <c r="B24" s="307">
        <v>527.48528669999973</v>
      </c>
      <c r="C24" s="306">
        <v>865.9211709000009</v>
      </c>
      <c r="D24" s="306">
        <v>132.07573596000009</v>
      </c>
      <c r="E24" s="32"/>
      <c r="F24" s="32"/>
      <c r="G24" s="32"/>
      <c r="H24" s="32"/>
    </row>
    <row r="25" spans="1:15">
      <c r="A25" s="8" t="s">
        <v>25</v>
      </c>
      <c r="B25" s="322">
        <v>3891.6237174999978</v>
      </c>
      <c r="C25" s="363">
        <v>9398.8162536199943</v>
      </c>
      <c r="D25" s="363">
        <v>5818.3962431800019</v>
      </c>
      <c r="E25" s="32"/>
      <c r="F25" s="32"/>
      <c r="G25" s="32"/>
      <c r="H25" s="32"/>
    </row>
    <row r="26" spans="1:15">
      <c r="A26" t="s" vm="81">
        <v>577</v>
      </c>
      <c r="B26" s="307">
        <v>31.983763350000004</v>
      </c>
      <c r="C26" s="306">
        <v>96.810904090000093</v>
      </c>
      <c r="D26" s="306">
        <v>43.885355579999974</v>
      </c>
      <c r="E26" s="32"/>
      <c r="F26" s="32"/>
      <c r="G26" s="32"/>
      <c r="H26" s="32"/>
    </row>
    <row r="27" spans="1:15">
      <c r="A27" t="s" vm="82">
        <v>572</v>
      </c>
      <c r="B27" s="307">
        <v>902.3838453100002</v>
      </c>
      <c r="C27" s="306">
        <v>2009.9790955799986</v>
      </c>
      <c r="D27" s="306">
        <v>732.83941405999997</v>
      </c>
      <c r="E27" s="32"/>
      <c r="F27" s="32"/>
      <c r="G27" s="32"/>
      <c r="H27" s="32"/>
    </row>
    <row r="28" spans="1:15">
      <c r="A28" t="s" vm="83">
        <v>573</v>
      </c>
      <c r="B28" s="307">
        <v>1487.1853901000009</v>
      </c>
      <c r="C28" s="306">
        <v>2586.3392329500002</v>
      </c>
      <c r="D28" s="306">
        <v>884.25473016000058</v>
      </c>
      <c r="E28" s="32"/>
      <c r="F28" s="32"/>
      <c r="G28" s="32"/>
      <c r="H28" s="32"/>
    </row>
    <row r="29" spans="1:15">
      <c r="A29" t="s" vm="86">
        <v>574</v>
      </c>
      <c r="B29" s="307">
        <v>32.773088400000013</v>
      </c>
      <c r="C29" s="306">
        <v>64.03293579000001</v>
      </c>
      <c r="D29" s="306">
        <v>39.722672800000005</v>
      </c>
      <c r="E29" s="32"/>
      <c r="F29" s="32"/>
      <c r="G29" s="32"/>
      <c r="H29" s="32"/>
      <c r="N29" s="1"/>
      <c r="O29" s="1"/>
    </row>
    <row r="30" spans="1:15">
      <c r="A30" t="s" vm="84">
        <v>578</v>
      </c>
      <c r="B30" s="307">
        <v>32.790276649999988</v>
      </c>
      <c r="C30" s="306">
        <v>117.27543136999999</v>
      </c>
      <c r="D30" s="306">
        <v>107.30412072</v>
      </c>
      <c r="E30" s="32"/>
      <c r="F30" s="32"/>
      <c r="G30" s="32"/>
      <c r="H30" s="32"/>
    </row>
    <row r="31" spans="1:15">
      <c r="A31" t="s" vm="85">
        <v>575</v>
      </c>
      <c r="B31" s="307">
        <v>2.7274787300000001</v>
      </c>
      <c r="C31" s="306">
        <v>8.5129084800000054</v>
      </c>
      <c r="D31" s="306">
        <v>9.3274231499999942</v>
      </c>
      <c r="E31" s="32"/>
      <c r="F31" s="32"/>
      <c r="G31" s="32"/>
      <c r="H31" s="32"/>
    </row>
    <row r="32" spans="1:15">
      <c r="A32" s="8" t="s">
        <v>26</v>
      </c>
      <c r="B32" s="322">
        <v>2489.8438425400013</v>
      </c>
      <c r="C32" s="363">
        <v>4882.9505082599981</v>
      </c>
      <c r="D32" s="363">
        <v>1817.3337164700006</v>
      </c>
      <c r="E32" s="32"/>
      <c r="F32" s="32"/>
      <c r="G32" s="32"/>
      <c r="H32" s="32"/>
    </row>
    <row r="33" spans="1:24">
      <c r="A33" s="14" t="s">
        <v>6</v>
      </c>
      <c r="B33" s="373">
        <v>1401.7798749599965</v>
      </c>
      <c r="C33" s="374">
        <v>4515.8657453599963</v>
      </c>
      <c r="D33" s="374">
        <v>4001.0625267100013</v>
      </c>
      <c r="E33" s="32"/>
      <c r="F33" s="32"/>
      <c r="G33" s="32"/>
      <c r="H33" s="32"/>
    </row>
    <row r="35" spans="1:24" ht="21">
      <c r="A35" s="60" t="s">
        <v>462</v>
      </c>
      <c r="B35" s="409"/>
    </row>
    <row r="36" spans="1:24" ht="14.25" customHeight="1">
      <c r="A36" s="60"/>
    </row>
    <row r="37" spans="1:24">
      <c r="A37" s="61" t="s">
        <v>437</v>
      </c>
    </row>
    <row r="38" spans="1:24">
      <c r="A38" s="101" t="s">
        <v>279</v>
      </c>
      <c r="B38" s="70" t="s">
        <v>522</v>
      </c>
      <c r="C38" s="15" t="s" vm="100">
        <v>409</v>
      </c>
      <c r="D38" s="15" t="s" vm="101">
        <v>360</v>
      </c>
      <c r="E38" s="15" t="s" vm="6">
        <v>361</v>
      </c>
      <c r="F38" s="15" t="s" vm="7">
        <v>362</v>
      </c>
      <c r="G38" s="15" t="s" vm="9">
        <v>363</v>
      </c>
      <c r="H38" s="15" t="s" vm="1">
        <v>364</v>
      </c>
      <c r="I38" s="15" t="s" vm="2">
        <v>365</v>
      </c>
    </row>
    <row r="39" spans="1:24">
      <c r="A39" s="5" t="s">
        <v>106</v>
      </c>
      <c r="B39" s="355">
        <v>1006.5225439312798</v>
      </c>
      <c r="C39" s="356">
        <v>735.74058915205364</v>
      </c>
      <c r="D39" s="356">
        <v>681.1</v>
      </c>
      <c r="E39" s="356">
        <v>962.9</v>
      </c>
      <c r="F39" s="356">
        <v>893.9</v>
      </c>
      <c r="G39" s="356">
        <v>981.56051167558337</v>
      </c>
      <c r="H39" s="356">
        <v>1076.2616267918659</v>
      </c>
      <c r="I39" s="356">
        <v>1125.2504271687162</v>
      </c>
    </row>
    <row r="40" spans="1:24" ht="17.25">
      <c r="A40" s="4" t="s">
        <v>610</v>
      </c>
      <c r="B40" s="314">
        <v>343.56857041672743</v>
      </c>
      <c r="C40" s="315">
        <v>150.74058915205364</v>
      </c>
      <c r="D40" s="313">
        <v>138</v>
      </c>
      <c r="E40" s="313">
        <v>371</v>
      </c>
      <c r="F40" s="313">
        <v>348</v>
      </c>
      <c r="G40" s="313">
        <v>417</v>
      </c>
      <c r="H40" s="313">
        <v>519</v>
      </c>
      <c r="I40" s="313">
        <v>554</v>
      </c>
      <c r="P40" s="18"/>
      <c r="X40" s="3"/>
    </row>
    <row r="41" spans="1:24">
      <c r="A41" t="s" vm="87">
        <v>580</v>
      </c>
      <c r="B41" s="314">
        <v>540.50722679388275</v>
      </c>
      <c r="C41" s="315">
        <v>481</v>
      </c>
      <c r="D41" s="313">
        <v>447</v>
      </c>
      <c r="E41" s="313">
        <v>480</v>
      </c>
      <c r="F41" s="313">
        <v>441</v>
      </c>
      <c r="G41" s="313">
        <v>456.29944380775743</v>
      </c>
      <c r="H41" s="313">
        <v>444.13999534286313</v>
      </c>
      <c r="I41" s="313">
        <v>453.79921212269568</v>
      </c>
      <c r="X41" s="3"/>
    </row>
    <row r="42" spans="1:24">
      <c r="A42" t="s" vm="87">
        <v>581</v>
      </c>
      <c r="B42" s="314">
        <v>122.44674672066961</v>
      </c>
      <c r="C42" s="315">
        <v>104</v>
      </c>
      <c r="D42" s="313">
        <v>96.100000000000009</v>
      </c>
      <c r="E42" s="313">
        <v>111.9</v>
      </c>
      <c r="F42" s="313">
        <v>104.9</v>
      </c>
      <c r="G42" s="313">
        <v>108.26106786782603</v>
      </c>
      <c r="H42" s="313">
        <v>113.12163144900282</v>
      </c>
      <c r="I42" s="313">
        <v>117.45121504602047</v>
      </c>
    </row>
    <row r="43" spans="1:24">
      <c r="A43" s="12" t="s">
        <v>107</v>
      </c>
      <c r="B43" s="357">
        <v>356.54780933896546</v>
      </c>
      <c r="C43" s="358">
        <v>415.44835900396765</v>
      </c>
      <c r="D43" s="358">
        <v>314.95997320071416</v>
      </c>
      <c r="E43" s="358">
        <v>116.53850796632523</v>
      </c>
      <c r="F43" s="358">
        <v>91.848904339524353</v>
      </c>
      <c r="G43" s="358">
        <v>30.575307755317457</v>
      </c>
      <c r="H43" s="358">
        <v>-49.673406414046383</v>
      </c>
      <c r="I43" s="358">
        <v>-74.610174514873435</v>
      </c>
    </row>
    <row r="44" spans="1:24">
      <c r="A44" t="s" vm="87">
        <v>579</v>
      </c>
      <c r="B44" s="397">
        <v>257.7178370440721</v>
      </c>
      <c r="C44" s="359">
        <v>306</v>
      </c>
      <c r="D44" s="359">
        <v>243.24556181535394</v>
      </c>
      <c r="E44" s="360">
        <v>107.0579870345788</v>
      </c>
      <c r="F44" s="360">
        <v>89.621539490041158</v>
      </c>
      <c r="G44" s="359">
        <v>47.143825627160552</v>
      </c>
      <c r="H44" s="359">
        <v>-10.780908253096044</v>
      </c>
      <c r="I44" s="359">
        <v>-28.830834185694535</v>
      </c>
    </row>
    <row r="45" spans="1:24">
      <c r="A45" t="s" vm="87">
        <v>580</v>
      </c>
      <c r="B45" s="397">
        <v>-3.9859811842429735</v>
      </c>
      <c r="C45" s="359">
        <v>6</v>
      </c>
      <c r="D45" s="359">
        <v>-5.5431834998335034</v>
      </c>
      <c r="E45" s="360">
        <v>-31.060837082187078</v>
      </c>
      <c r="F45" s="360">
        <v>-32</v>
      </c>
      <c r="G45" s="359">
        <v>-38.474275721899815</v>
      </c>
      <c r="H45" s="359">
        <v>-47.258347408022452</v>
      </c>
      <c r="I45" s="359">
        <v>-49.982739760470785</v>
      </c>
    </row>
    <row r="46" spans="1:24">
      <c r="A46" t="s" vm="87">
        <v>581</v>
      </c>
      <c r="B46" s="397">
        <v>102.81595347913635</v>
      </c>
      <c r="C46" s="359">
        <v>103.44835900396768</v>
      </c>
      <c r="D46" s="359">
        <v>77.257594885193726</v>
      </c>
      <c r="E46" s="360">
        <v>40.541358013933497</v>
      </c>
      <c r="F46" s="360">
        <v>34.227364849483195</v>
      </c>
      <c r="G46" s="359">
        <v>21.90575785005672</v>
      </c>
      <c r="H46" s="359">
        <v>8.3658492470721111</v>
      </c>
      <c r="I46" s="359">
        <v>4.2033994312918894</v>
      </c>
    </row>
    <row r="47" spans="1:24">
      <c r="A47" s="12" t="s">
        <v>140</v>
      </c>
      <c r="B47" s="357">
        <v>38.709521689747703</v>
      </c>
      <c r="C47" s="358">
        <v>134.55345417399303</v>
      </c>
      <c r="D47" s="358">
        <v>118.61313212929656</v>
      </c>
      <c r="E47" s="358">
        <v>21.999439243681763</v>
      </c>
      <c r="F47" s="358">
        <v>28.263386150494625</v>
      </c>
      <c r="G47" s="358">
        <v>-4.9256136709105931</v>
      </c>
      <c r="H47" s="358">
        <v>-34.969730707830422</v>
      </c>
      <c r="I47" s="358">
        <v>-47.196770603852428</v>
      </c>
    </row>
    <row r="48" spans="1:24">
      <c r="A48" s="8" t="s" vm="10">
        <v>6</v>
      </c>
      <c r="B48" s="322">
        <v>1401.7798749599929</v>
      </c>
      <c r="C48" s="363">
        <v>1285.7424023300143</v>
      </c>
      <c r="D48" s="363">
        <v>1114.6731053300107</v>
      </c>
      <c r="E48" s="363">
        <v>1101.437947210007</v>
      </c>
      <c r="F48" s="363">
        <v>1014.0122904900189</v>
      </c>
      <c r="G48" s="363">
        <v>1007.2102057599902</v>
      </c>
      <c r="H48" s="363">
        <v>991.618489669989</v>
      </c>
      <c r="I48" s="363">
        <v>1003.4434820499903</v>
      </c>
    </row>
    <row r="50" spans="1:16" ht="18.75">
      <c r="A50" s="60" t="s">
        <v>160</v>
      </c>
      <c r="C50" s="6"/>
      <c r="D50" s="6"/>
      <c r="E50" s="6"/>
      <c r="F50" s="6"/>
      <c r="G50" s="6"/>
      <c r="H50" s="6"/>
      <c r="I50" s="6"/>
    </row>
    <row r="51" spans="1:16">
      <c r="A51" s="101" t="s">
        <v>279</v>
      </c>
      <c r="B51" s="70" t="s" vm="106">
        <v>522</v>
      </c>
      <c r="C51" s="15" t="s" vm="104">
        <v>409</v>
      </c>
      <c r="D51" s="15" t="s" vm="101">
        <v>360</v>
      </c>
      <c r="E51" s="15" t="s" vm="6">
        <v>361</v>
      </c>
      <c r="F51" s="15" t="s" vm="7">
        <v>362</v>
      </c>
      <c r="G51" s="15" t="s" vm="9">
        <v>363</v>
      </c>
      <c r="H51" s="15" t="s" vm="1">
        <v>364</v>
      </c>
      <c r="I51" s="15" t="s" vm="2">
        <v>365</v>
      </c>
      <c r="P51" s="3"/>
    </row>
    <row r="52" spans="1:16">
      <c r="A52" s="5" t="s" vm="87">
        <v>582</v>
      </c>
      <c r="B52" s="355">
        <v>256262.68192623701</v>
      </c>
      <c r="C52" s="356">
        <v>250366.76124939453</v>
      </c>
      <c r="D52" s="356">
        <v>244555.45507981701</v>
      </c>
      <c r="E52" s="356">
        <v>237366.93479246803</v>
      </c>
      <c r="F52" s="356">
        <v>231429.10311603703</v>
      </c>
      <c r="G52" s="356">
        <v>228943.56104842442</v>
      </c>
      <c r="H52" s="356">
        <v>225959.99881572046</v>
      </c>
      <c r="I52" s="356">
        <v>222448.68084223947</v>
      </c>
      <c r="J52" s="58"/>
      <c r="K52" s="58"/>
    </row>
    <row r="53" spans="1:16" ht="17.25">
      <c r="A53" s="4" t="s">
        <v>610</v>
      </c>
      <c r="B53" s="307">
        <v>157047.33928073029</v>
      </c>
      <c r="C53" s="306">
        <v>155053.68415809114</v>
      </c>
      <c r="D53" s="306">
        <v>152243.37317409358</v>
      </c>
      <c r="E53" s="306">
        <v>149255.77641103466</v>
      </c>
      <c r="F53" s="306">
        <v>146343.50931954363</v>
      </c>
      <c r="G53" s="306">
        <v>144649.97363559096</v>
      </c>
      <c r="H53" s="306">
        <v>142936.72145644412</v>
      </c>
      <c r="I53" s="306">
        <v>141055.51175852976</v>
      </c>
      <c r="J53" s="264"/>
      <c r="K53" s="18"/>
    </row>
    <row r="54" spans="1:16">
      <c r="A54" t="s" vm="87">
        <v>580</v>
      </c>
      <c r="B54" s="307">
        <v>80348.449708616739</v>
      </c>
      <c r="C54" s="306">
        <v>77120.495275013236</v>
      </c>
      <c r="D54" s="306">
        <v>74936.944023046643</v>
      </c>
      <c r="E54" s="306">
        <v>71296.51419986003</v>
      </c>
      <c r="F54" s="306">
        <v>68747.364999926707</v>
      </c>
      <c r="G54" s="306">
        <v>68132.101721960134</v>
      </c>
      <c r="H54" s="306">
        <v>67167.735902873072</v>
      </c>
      <c r="I54" s="306">
        <v>65627.698813786439</v>
      </c>
      <c r="J54" s="264"/>
      <c r="K54" s="264"/>
    </row>
    <row r="55" spans="1:16">
      <c r="A55" t="s" vm="87">
        <v>581</v>
      </c>
      <c r="B55" s="307">
        <v>18866.892936889988</v>
      </c>
      <c r="C55" s="306">
        <v>18192.581816290156</v>
      </c>
      <c r="D55" s="306">
        <v>17375.13788267678</v>
      </c>
      <c r="E55" s="306">
        <v>16814.644181573352</v>
      </c>
      <c r="F55" s="306">
        <v>16338.228796566691</v>
      </c>
      <c r="G55" s="306">
        <v>16161.485690873309</v>
      </c>
      <c r="H55" s="306">
        <v>15855.541456403273</v>
      </c>
      <c r="I55" s="306">
        <v>15765.470269923288</v>
      </c>
      <c r="J55" s="264"/>
      <c r="K55" s="264"/>
    </row>
    <row r="56" spans="1:16">
      <c r="A56" s="12" t="s" vm="46">
        <v>583</v>
      </c>
      <c r="B56" s="357">
        <v>147377.3664008932</v>
      </c>
      <c r="C56" s="358">
        <v>144676.11280108959</v>
      </c>
      <c r="D56" s="358">
        <v>146444.34203971317</v>
      </c>
      <c r="E56" s="358">
        <v>146129.02100846646</v>
      </c>
      <c r="F56" s="358">
        <v>143153.44727077286</v>
      </c>
      <c r="G56" s="358">
        <v>138435.12711652656</v>
      </c>
      <c r="H56" s="358">
        <v>136863.74105071995</v>
      </c>
      <c r="I56" s="358">
        <v>133621.80276708672</v>
      </c>
      <c r="J56" s="264"/>
    </row>
    <row r="57" spans="1:16">
      <c r="A57" t="s" vm="46">
        <v>579</v>
      </c>
      <c r="B57" s="307">
        <v>66615.45493441321</v>
      </c>
      <c r="C57" s="306">
        <v>67751.852869196475</v>
      </c>
      <c r="D57" s="306">
        <v>68178.171236730006</v>
      </c>
      <c r="E57" s="306">
        <v>66592.758517483191</v>
      </c>
      <c r="F57" s="306">
        <v>64385.31282373007</v>
      </c>
      <c r="G57" s="306">
        <v>62869.867409366576</v>
      </c>
      <c r="H57" s="306">
        <v>62709.426712016655</v>
      </c>
      <c r="I57" s="306">
        <v>60713.284711633227</v>
      </c>
      <c r="J57" s="58"/>
    </row>
    <row r="58" spans="1:16">
      <c r="A58" t="s" vm="46">
        <v>580</v>
      </c>
      <c r="B58" s="307">
        <v>60432.75137755664</v>
      </c>
      <c r="C58" s="306">
        <v>58589.969099233116</v>
      </c>
      <c r="D58" s="306">
        <v>60528.280366239829</v>
      </c>
      <c r="E58" s="306">
        <v>62701.770954233281</v>
      </c>
      <c r="F58" s="306">
        <v>62440.13140610281</v>
      </c>
      <c r="G58" s="306">
        <v>59621.155869673399</v>
      </c>
      <c r="H58" s="306">
        <v>58328.568399406679</v>
      </c>
      <c r="I58" s="306">
        <v>57864.569692690195</v>
      </c>
      <c r="J58" s="58"/>
      <c r="K58" s="58"/>
    </row>
    <row r="59" spans="1:16">
      <c r="A59" s="13" t="s" vm="46">
        <v>581</v>
      </c>
      <c r="B59" s="398">
        <v>20329.160088923341</v>
      </c>
      <c r="C59" s="375">
        <v>18334.290832660005</v>
      </c>
      <c r="D59" s="375">
        <v>17737.890436743342</v>
      </c>
      <c r="E59" s="375">
        <v>16834.491536749989</v>
      </c>
      <c r="F59" s="375">
        <v>16328.00304093999</v>
      </c>
      <c r="G59" s="375">
        <v>15944.10383748658</v>
      </c>
      <c r="H59" s="375">
        <v>15825.745939296623</v>
      </c>
      <c r="I59" s="375">
        <v>15043.948362763289</v>
      </c>
      <c r="J59" s="58"/>
      <c r="K59" s="264"/>
    </row>
    <row r="60" spans="1:16">
      <c r="B60" s="6"/>
      <c r="C60" s="6"/>
      <c r="D60" s="6"/>
      <c r="E60" s="6"/>
      <c r="F60" s="6"/>
      <c r="G60" s="6"/>
      <c r="H60" s="6"/>
      <c r="I60" s="6"/>
      <c r="J60" s="284"/>
      <c r="K60" s="55"/>
    </row>
    <row r="61" spans="1:16" ht="21">
      <c r="A61" s="60" t="s">
        <v>204</v>
      </c>
      <c r="B61" s="6"/>
      <c r="C61" s="6"/>
      <c r="D61" s="6"/>
      <c r="E61" s="6"/>
      <c r="F61" s="6"/>
      <c r="G61" s="6"/>
      <c r="H61" s="6"/>
      <c r="I61" s="6"/>
      <c r="J61" s="284"/>
      <c r="K61" s="22"/>
    </row>
    <row r="62" spans="1:16" ht="14.25" customHeight="1">
      <c r="A62" s="60"/>
      <c r="B62" s="6"/>
      <c r="C62" s="6"/>
      <c r="D62" s="6"/>
      <c r="E62" s="6"/>
      <c r="F62" s="6"/>
      <c r="G62" s="6"/>
      <c r="H62" s="6"/>
      <c r="I62" s="6"/>
      <c r="J62" s="284"/>
      <c r="K62" s="22"/>
    </row>
    <row r="63" spans="1:16">
      <c r="A63" s="61" t="s">
        <v>437</v>
      </c>
      <c r="J63" s="284"/>
      <c r="K63" s="22"/>
    </row>
    <row r="64" spans="1:16">
      <c r="A64" s="101" t="s">
        <v>73</v>
      </c>
      <c r="B64" s="70" t="s">
        <v>522</v>
      </c>
      <c r="C64" s="15" t="s" vm="100">
        <v>409</v>
      </c>
      <c r="D64" s="15" t="s" vm="101">
        <v>360</v>
      </c>
      <c r="E64" s="15" t="s" vm="6">
        <v>361</v>
      </c>
      <c r="F64" s="15" t="s" vm="7">
        <v>362</v>
      </c>
      <c r="G64" s="15" t="s" vm="9">
        <v>363</v>
      </c>
      <c r="H64" s="15" t="s" vm="1">
        <v>364</v>
      </c>
      <c r="I64" s="15" t="s" vm="2">
        <v>365</v>
      </c>
    </row>
    <row r="65" spans="1:11">
      <c r="A65" s="5" t="s">
        <v>74</v>
      </c>
      <c r="B65" s="75">
        <v>1.5932805295038495E-2</v>
      </c>
      <c r="C65" s="38">
        <v>1.1662163909697942E-2</v>
      </c>
      <c r="D65" s="38">
        <v>1.1062312437508961E-2</v>
      </c>
      <c r="E65" s="38">
        <v>1.6289759245875869E-2</v>
      </c>
      <c r="F65" s="38">
        <v>1.5636931016504992E-2</v>
      </c>
      <c r="G65" s="38">
        <v>1.6986029860097573E-2</v>
      </c>
      <c r="H65" s="38">
        <v>1.8893449034026746E-2</v>
      </c>
      <c r="I65" s="38">
        <v>2.0319096766803546E-2</v>
      </c>
      <c r="J65" s="38"/>
      <c r="K65" s="38"/>
    </row>
    <row r="66" spans="1:11" ht="17.25">
      <c r="A66" s="4" t="s">
        <v>610</v>
      </c>
      <c r="B66" s="399">
        <v>8.8756106211825749E-3</v>
      </c>
      <c r="C66" s="31">
        <v>3.857031233159012E-3</v>
      </c>
      <c r="D66" s="31">
        <v>3.5999999999999999E-3</v>
      </c>
      <c r="E66" s="31">
        <v>0.01</v>
      </c>
      <c r="F66" s="31">
        <v>9.5999999999999992E-3</v>
      </c>
      <c r="G66" s="31">
        <v>1.14E-2</v>
      </c>
      <c r="H66" s="31">
        <v>1.44E-2</v>
      </c>
      <c r="I66" s="31">
        <v>1.5800000000000002E-2</v>
      </c>
      <c r="J66" s="31"/>
      <c r="K66" s="261"/>
    </row>
    <row r="67" spans="1:11">
      <c r="A67" s="4" t="s">
        <v>75</v>
      </c>
      <c r="B67" s="399">
        <v>2.7279321527715124E-2</v>
      </c>
      <c r="C67" s="31">
        <v>2.4750874467026115E-2</v>
      </c>
      <c r="D67" s="31">
        <v>2.3699999999999999E-2</v>
      </c>
      <c r="E67" s="31">
        <v>2.7003586760659285E-2</v>
      </c>
      <c r="F67" s="31">
        <v>2.6015680684248043E-2</v>
      </c>
      <c r="G67" s="31">
        <v>2.6570711893335791E-2</v>
      </c>
      <c r="H67" s="31">
        <v>2.6233981713845146E-2</v>
      </c>
      <c r="I67" s="31">
        <v>2.7734991260081037E-2</v>
      </c>
      <c r="J67" s="31"/>
    </row>
    <row r="68" spans="1:11">
      <c r="A68" s="4" t="s">
        <v>203</v>
      </c>
      <c r="B68" s="399">
        <v>2.6320687014221904E-2</v>
      </c>
      <c r="C68" s="31">
        <v>2.2700000000000001E-2</v>
      </c>
      <c r="D68" s="31">
        <v>2.1943258130763341E-2</v>
      </c>
      <c r="E68" s="31">
        <v>2.6692854443737608E-2</v>
      </c>
      <c r="F68" s="31">
        <v>2.6039158879775849E-2</v>
      </c>
      <c r="G68" s="31">
        <v>2.6576394489572001E-2</v>
      </c>
      <c r="H68" s="31">
        <v>2.8305421052849885E-2</v>
      </c>
      <c r="I68" s="31">
        <v>2.9881476721670033E-2</v>
      </c>
      <c r="J68" s="31"/>
      <c r="K68" s="261"/>
    </row>
    <row r="69" spans="1:11">
      <c r="A69" s="12" t="s">
        <v>76</v>
      </c>
      <c r="B69" s="76">
        <v>9.814302693508482E-3</v>
      </c>
      <c r="C69" s="39">
        <v>1.1383235537397512E-2</v>
      </c>
      <c r="D69" s="39">
        <v>8.5327851315321109E-3</v>
      </c>
      <c r="E69" s="39">
        <v>3.1988083325021439E-3</v>
      </c>
      <c r="F69" s="39">
        <v>2.581929506080377E-3</v>
      </c>
      <c r="G69" s="39">
        <v>8.7626584834154034E-4</v>
      </c>
      <c r="H69" s="39">
        <v>-1.4399298020549565E-3</v>
      </c>
      <c r="I69" s="39">
        <v>-2.2396155008043493E-3</v>
      </c>
      <c r="J69" s="262"/>
      <c r="K69" s="262"/>
    </row>
    <row r="70" spans="1:11">
      <c r="A70" s="4" t="s">
        <v>612</v>
      </c>
      <c r="B70" s="399">
        <v>1.5697955742689357E-2</v>
      </c>
      <c r="C70" s="31">
        <v>1.7899999999999999E-2</v>
      </c>
      <c r="D70" s="31">
        <v>1.4154955387052897E-2</v>
      </c>
      <c r="E70" s="31">
        <v>6.4483301331486106E-3</v>
      </c>
      <c r="F70" s="31">
        <v>5.6060331512688428E-3</v>
      </c>
      <c r="G70" s="31">
        <v>2.9750304166515354E-3</v>
      </c>
      <c r="H70" s="31">
        <v>-6.8207321919831006E-4</v>
      </c>
      <c r="I70" s="31">
        <v>-1.904707186922594E-3</v>
      </c>
      <c r="J70" s="31"/>
      <c r="K70" s="261"/>
    </row>
    <row r="71" spans="1:11">
      <c r="A71" s="4" t="s">
        <v>75</v>
      </c>
      <c r="B71" s="399">
        <v>-2.6758202777508962E-4</v>
      </c>
      <c r="C71" s="31">
        <v>4.0000000000000002E-4</v>
      </c>
      <c r="D71" s="298">
        <v>-3.6333393056231511E-4</v>
      </c>
      <c r="E71" s="31">
        <v>-1.9869330517172075E-3</v>
      </c>
      <c r="F71" s="31">
        <v>-2.0784397466011816E-3</v>
      </c>
      <c r="G71" s="31">
        <v>-2.5602071062461331E-3</v>
      </c>
      <c r="H71" s="31">
        <v>-3.2144172522901165E-3</v>
      </c>
      <c r="I71" s="31">
        <v>-3.4646454813902897E-3</v>
      </c>
      <c r="J71" s="279"/>
      <c r="K71" s="261"/>
    </row>
    <row r="72" spans="1:11">
      <c r="A72" s="4" t="s">
        <v>203</v>
      </c>
      <c r="B72" s="399">
        <v>2.0505044823553645E-2</v>
      </c>
      <c r="C72" s="31">
        <v>2.24E-2</v>
      </c>
      <c r="D72" s="31">
        <v>1.7280020486958196E-2</v>
      </c>
      <c r="E72" s="31">
        <v>9.6593864673413833E-3</v>
      </c>
      <c r="F72" s="31">
        <v>8.478927999413138E-3</v>
      </c>
      <c r="G72" s="31">
        <v>5.4508371304714202E-3</v>
      </c>
      <c r="H72" s="31">
        <v>2.0972532785265841E-3</v>
      </c>
      <c r="I72" s="31">
        <v>1.1207023928266372E-3</v>
      </c>
      <c r="J72" s="279"/>
      <c r="K72" s="261"/>
    </row>
    <row r="73" spans="1:11">
      <c r="A73" s="8" t="s">
        <v>77</v>
      </c>
      <c r="B73" s="77">
        <v>1.3698812896445528E-2</v>
      </c>
      <c r="C73" s="40">
        <v>1.1560012281849049E-2</v>
      </c>
      <c r="D73" s="40">
        <v>1.0114907951050814E-2</v>
      </c>
      <c r="E73" s="40">
        <v>1.1301524527608912E-2</v>
      </c>
      <c r="F73" s="40">
        <v>1.0647727786369054E-2</v>
      </c>
      <c r="G73" s="40">
        <v>1.0915570955896349E-2</v>
      </c>
      <c r="H73" s="40">
        <v>1.1223327181658173E-2</v>
      </c>
      <c r="I73" s="40">
        <v>1.1853537446225224E-2</v>
      </c>
      <c r="J73" s="262"/>
      <c r="K73" s="263"/>
    </row>
    <row r="74" spans="1:11">
      <c r="A74" s="255" t="s">
        <v>460</v>
      </c>
      <c r="B74" s="259">
        <v>1.090756960472092E-2</v>
      </c>
      <c r="C74" s="256">
        <v>8.1272893534552193E-3</v>
      </c>
      <c r="D74" s="256">
        <v>6.8647332986348595E-3</v>
      </c>
      <c r="E74" s="256">
        <v>8.9042524942067238E-3</v>
      </c>
      <c r="F74" s="256">
        <v>8.3796979912490275E-3</v>
      </c>
      <c r="G74" s="256">
        <v>8.8475851659971447E-3</v>
      </c>
      <c r="H74" s="256">
        <v>9.8008953066807906E-3</v>
      </c>
      <c r="I74" s="256">
        <v>1.0472561134423552E-2</v>
      </c>
      <c r="J74" s="279"/>
      <c r="K74" s="261"/>
    </row>
    <row r="75" spans="1:11">
      <c r="A75" s="257" t="s">
        <v>461</v>
      </c>
      <c r="B75" s="260">
        <v>1.5454339492141549E-2</v>
      </c>
      <c r="C75" s="258">
        <v>1.4237927000956493E-2</v>
      </c>
      <c r="D75" s="258">
        <v>1.2948072859570598E-2</v>
      </c>
      <c r="E75" s="258">
        <v>1.3438062910638095E-2</v>
      </c>
      <c r="F75" s="258">
        <v>1.2643975152100407E-2</v>
      </c>
      <c r="G75" s="258">
        <v>1.2975606022511819E-2</v>
      </c>
      <c r="H75" s="258">
        <v>1.2546861898652036E-2</v>
      </c>
      <c r="I75" s="258">
        <v>1.3115828648141474E-2</v>
      </c>
      <c r="J75" s="279"/>
      <c r="K75" s="261"/>
    </row>
    <row r="76" spans="1:11">
      <c r="A76" s="257" t="s">
        <v>395</v>
      </c>
      <c r="B76" s="260">
        <v>2.332100957610132E-2</v>
      </c>
      <c r="C76" s="258">
        <v>2.254941806262311E-2</v>
      </c>
      <c r="D76" s="258">
        <v>1.9587551364207846E-2</v>
      </c>
      <c r="E76" s="258">
        <v>1.8171097008702002E-2</v>
      </c>
      <c r="F76" s="258">
        <v>1.7261791945002526E-2</v>
      </c>
      <c r="G76" s="258">
        <v>1.6085134708755722E-2</v>
      </c>
      <c r="H76" s="258">
        <v>1.5213661253114047E-2</v>
      </c>
      <c r="I76" s="258">
        <v>1.5837862038945369E-2</v>
      </c>
      <c r="J76" s="279"/>
      <c r="K76" s="261"/>
    </row>
    <row r="77" spans="1:11">
      <c r="A77" s="4"/>
      <c r="B77" s="22"/>
      <c r="C77" s="22"/>
      <c r="D77" s="22"/>
      <c r="E77" s="22"/>
      <c r="F77" s="22"/>
      <c r="G77" s="22"/>
      <c r="H77" s="22"/>
      <c r="I77" s="22"/>
      <c r="J77" s="285"/>
      <c r="K77" s="6"/>
    </row>
    <row r="78" spans="1:11" ht="17.25">
      <c r="A78" t="s">
        <v>205</v>
      </c>
      <c r="B78" s="22"/>
      <c r="C78" s="22"/>
      <c r="D78" s="22"/>
      <c r="E78" s="22"/>
      <c r="F78" s="22"/>
      <c r="G78" s="22"/>
      <c r="H78" s="22"/>
      <c r="I78" s="22"/>
    </row>
    <row r="79" spans="1:11" ht="17.25">
      <c r="A79" t="s">
        <v>611</v>
      </c>
      <c r="B79" s="22"/>
      <c r="C79" s="22"/>
      <c r="D79" s="22"/>
      <c r="E79" s="22"/>
      <c r="F79" s="22"/>
      <c r="G79" s="22"/>
      <c r="H79" s="22"/>
      <c r="I79" s="22"/>
    </row>
  </sheetData>
  <pageMargins left="0.7" right="0.7" top="0.75" bottom="0.75" header="0.3" footer="0.3"/>
  <pageSetup paperSize="9" scale="5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7BA1-A67B-4E2A-BCA3-3B51EB955FEA}">
  <dimension ref="A2:XFD52"/>
  <sheetViews>
    <sheetView showGridLines="0" workbookViewId="0">
      <selection activeCell="J23" sqref="J23"/>
    </sheetView>
  </sheetViews>
  <sheetFormatPr baseColWidth="10" defaultColWidth="11.42578125" defaultRowHeight="15"/>
  <cols>
    <col min="1" max="1" width="63.28515625" customWidth="1"/>
    <col min="2" max="8" width="14.7109375" customWidth="1"/>
    <col min="9" max="9" width="12.5703125" bestFit="1" customWidth="1"/>
  </cols>
  <sheetData>
    <row r="2" spans="1:10 16384:16384" ht="18.75">
      <c r="A2" s="60" t="s">
        <v>161</v>
      </c>
      <c r="B2" s="290"/>
    </row>
    <row r="3" spans="1:10 16384:16384" ht="18.75">
      <c r="A3" s="60"/>
    </row>
    <row r="4" spans="1:10 16384:16384">
      <c r="A4" s="61" t="s">
        <v>418</v>
      </c>
    </row>
    <row r="5" spans="1:10 16384:16384">
      <c r="A5" s="101" t="s">
        <v>279</v>
      </c>
      <c r="B5" s="70" t="s" vm="106">
        <v>522</v>
      </c>
      <c r="C5" s="15" t="s" vm="104">
        <v>409</v>
      </c>
      <c r="D5" s="15" t="s" vm="101">
        <v>360</v>
      </c>
      <c r="E5" s="15" t="s" vm="6">
        <v>361</v>
      </c>
      <c r="F5" s="15" t="s" vm="7">
        <v>362</v>
      </c>
      <c r="G5" s="15" t="s" vm="9">
        <v>363</v>
      </c>
      <c r="H5" s="15" t="s" vm="1">
        <v>364</v>
      </c>
      <c r="I5" s="15" t="s" vm="2">
        <v>365</v>
      </c>
      <c r="J5" s="10"/>
    </row>
    <row r="6" spans="1:10 16384:16384">
      <c r="A6" s="9" t="s" vm="60">
        <v>555</v>
      </c>
      <c r="B6" s="307">
        <v>75.412063700000004</v>
      </c>
      <c r="C6" s="306">
        <v>93.465336200000166</v>
      </c>
      <c r="D6" s="306">
        <v>88.056721730000078</v>
      </c>
      <c r="E6" s="306">
        <v>73.167411449999932</v>
      </c>
      <c r="F6" s="306">
        <v>69.728602790000025</v>
      </c>
      <c r="G6" s="306">
        <v>70.030295999999879</v>
      </c>
      <c r="H6" s="306">
        <v>64.316988579999943</v>
      </c>
      <c r="I6" s="306">
        <v>56.091420510000646</v>
      </c>
      <c r="J6" s="6"/>
    </row>
    <row r="7" spans="1:10 16384:16384">
      <c r="A7" t="s" vm="61">
        <v>556</v>
      </c>
      <c r="B7" s="307">
        <v>28.224882770000022</v>
      </c>
      <c r="C7" s="306">
        <v>26.848673589999983</v>
      </c>
      <c r="D7" s="306">
        <v>28.10647439000001</v>
      </c>
      <c r="E7" s="306">
        <v>39.941857319999983</v>
      </c>
      <c r="F7" s="306">
        <v>31.229923549999981</v>
      </c>
      <c r="G7" s="306">
        <v>52.818602349999985</v>
      </c>
      <c r="H7" s="306">
        <v>50.054057840000006</v>
      </c>
      <c r="I7" s="306">
        <v>62.752794190000046</v>
      </c>
      <c r="J7" s="6"/>
    </row>
    <row r="8" spans="1:10 16384:16384">
      <c r="A8" t="s" vm="62">
        <v>557</v>
      </c>
      <c r="B8" s="307">
        <v>70.602544350000031</v>
      </c>
      <c r="C8" s="306">
        <v>72.22450503000006</v>
      </c>
      <c r="D8" s="306">
        <v>67.639293080000002</v>
      </c>
      <c r="E8" s="306">
        <v>67.636493590000029</v>
      </c>
      <c r="F8" s="306">
        <v>63.394089240000007</v>
      </c>
      <c r="G8" s="306">
        <v>60.584288429999972</v>
      </c>
      <c r="H8" s="306">
        <v>59.478429299999981</v>
      </c>
      <c r="I8" s="306">
        <v>55.263780870000026</v>
      </c>
      <c r="J8" s="6"/>
    </row>
    <row r="9" spans="1:10 16384:16384">
      <c r="A9" t="s" vm="88">
        <v>558</v>
      </c>
      <c r="B9" s="307">
        <v>89.837239670000017</v>
      </c>
      <c r="C9" s="306">
        <v>82.564834990000008</v>
      </c>
      <c r="D9" s="306">
        <v>92.368930300000017</v>
      </c>
      <c r="E9" s="306">
        <v>119.73901944000002</v>
      </c>
      <c r="F9" s="306">
        <v>88.335604830000008</v>
      </c>
      <c r="G9" s="306">
        <v>95.972350200000022</v>
      </c>
      <c r="H9" s="306">
        <v>100.78279909999999</v>
      </c>
      <c r="I9" s="306">
        <v>132.77404622999785</v>
      </c>
      <c r="J9" s="6"/>
    </row>
    <row r="10" spans="1:10 16384:16384">
      <c r="A10" t="s" vm="89">
        <v>559</v>
      </c>
      <c r="B10" s="307">
        <v>29.22428888</v>
      </c>
      <c r="C10" s="306">
        <v>32.913201769999993</v>
      </c>
      <c r="D10" s="306">
        <v>30.176763860000005</v>
      </c>
      <c r="E10" s="306">
        <v>26.431960780000001</v>
      </c>
      <c r="F10" s="306">
        <v>31.631610959999996</v>
      </c>
      <c r="G10" s="306">
        <v>28.00856843</v>
      </c>
      <c r="H10" s="306">
        <v>29.954117799999999</v>
      </c>
      <c r="I10" s="306">
        <v>24.047058770000003</v>
      </c>
      <c r="J10" s="6"/>
    </row>
    <row r="11" spans="1:10 16384:16384">
      <c r="A11" t="s" vm="105">
        <v>560</v>
      </c>
      <c r="B11" s="307">
        <v>39.928566590000003</v>
      </c>
      <c r="C11" s="306">
        <v>38.373311960000002</v>
      </c>
      <c r="D11" s="306">
        <v>30.835668100000003</v>
      </c>
      <c r="E11" s="306">
        <v>27.098992669999994</v>
      </c>
      <c r="F11" s="306">
        <v>32.713803489999997</v>
      </c>
      <c r="G11" s="306">
        <v>49.946341229999994</v>
      </c>
      <c r="H11" s="306">
        <v>17.454295200000001</v>
      </c>
      <c r="I11" s="306">
        <v>23.060843710000007</v>
      </c>
      <c r="J11" s="6"/>
    </row>
    <row r="12" spans="1:10 16384:16384">
      <c r="A12" t="s" vm="63">
        <v>561</v>
      </c>
      <c r="B12" s="307">
        <v>111.26216750999998</v>
      </c>
      <c r="C12" s="306">
        <v>87.751758919999986</v>
      </c>
      <c r="D12" s="306">
        <v>74.789679659999976</v>
      </c>
      <c r="E12" s="306">
        <v>102.56434965999999</v>
      </c>
      <c r="F12" s="306">
        <v>103.85398891</v>
      </c>
      <c r="G12" s="306">
        <v>90.922103620000001</v>
      </c>
      <c r="H12" s="306">
        <v>79.589561689999982</v>
      </c>
      <c r="I12" s="306">
        <v>94.665874660000284</v>
      </c>
      <c r="J12" s="6"/>
    </row>
    <row r="13" spans="1:10 16384:16384">
      <c r="A13" t="s" vm="90">
        <v>562</v>
      </c>
      <c r="B13" s="307">
        <v>10.380991989999998</v>
      </c>
      <c r="C13" s="306">
        <v>19.233856330000009</v>
      </c>
      <c r="D13" s="306">
        <v>8.6057310100000137</v>
      </c>
      <c r="E13" s="306">
        <v>9.4623694600000476</v>
      </c>
      <c r="F13" s="306">
        <v>9.3034542899999906</v>
      </c>
      <c r="G13" s="306">
        <v>6.3376283999999856</v>
      </c>
      <c r="H13" s="306">
        <v>5.3749253900000014</v>
      </c>
      <c r="I13" s="306">
        <v>4.0447706599999265</v>
      </c>
      <c r="J13" s="6"/>
      <c r="XFD13" s="6"/>
    </row>
    <row r="14" spans="1:10 16384:16384">
      <c r="A14" s="8" t="s">
        <v>7</v>
      </c>
      <c r="B14" s="322">
        <v>454.87274546000009</v>
      </c>
      <c r="C14" s="363">
        <v>453.37547879000022</v>
      </c>
      <c r="D14" s="363">
        <v>420.57926213000007</v>
      </c>
      <c r="E14" s="363">
        <v>466.04245436999997</v>
      </c>
      <c r="F14" s="363">
        <v>430.19107806</v>
      </c>
      <c r="G14" s="363">
        <v>454.62017865999985</v>
      </c>
      <c r="H14" s="363">
        <v>407.00517489999987</v>
      </c>
      <c r="I14" s="363">
        <v>452.70058959999875</v>
      </c>
    </row>
    <row r="16" spans="1:10 16384:16384">
      <c r="A16" s="61" t="s">
        <v>19</v>
      </c>
    </row>
    <row r="17" spans="1:9">
      <c r="A17" s="101" t="s">
        <v>279</v>
      </c>
      <c r="B17" s="70" t="s">
        <v>523</v>
      </c>
      <c r="C17" s="15" t="s" vm="5">
        <v>287</v>
      </c>
      <c r="D17" s="15" t="s" vm="3">
        <v>291</v>
      </c>
    </row>
    <row r="18" spans="1:9">
      <c r="A18" s="9" t="s" vm="60">
        <v>555</v>
      </c>
      <c r="B18" s="307">
        <v>75.412063699999976</v>
      </c>
      <c r="C18" s="306">
        <v>324.41807217000002</v>
      </c>
      <c r="D18" s="306">
        <v>244.99095985000011</v>
      </c>
    </row>
    <row r="19" spans="1:9">
      <c r="A19" t="s" vm="61">
        <v>556</v>
      </c>
      <c r="B19" s="307">
        <v>28.224882769999997</v>
      </c>
      <c r="C19" s="306">
        <v>126.12692884999996</v>
      </c>
      <c r="D19" s="306">
        <v>218.8753324000001</v>
      </c>
    </row>
    <row r="20" spans="1:9">
      <c r="A20" t="s" vm="62">
        <v>557</v>
      </c>
      <c r="B20" s="307">
        <v>70.602544349999974</v>
      </c>
      <c r="C20" s="306">
        <v>270.89438093999991</v>
      </c>
      <c r="D20" s="306">
        <v>230.62238337000002</v>
      </c>
    </row>
    <row r="21" spans="1:9">
      <c r="A21" t="s" vm="88">
        <v>558</v>
      </c>
      <c r="B21" s="307">
        <v>89.837239669999988</v>
      </c>
      <c r="C21" s="306">
        <v>383.00838955999984</v>
      </c>
      <c r="D21" s="306">
        <v>439.02744252000019</v>
      </c>
    </row>
    <row r="22" spans="1:9">
      <c r="A22" t="s" vm="89">
        <v>559</v>
      </c>
      <c r="B22" s="307">
        <v>29.224288880000007</v>
      </c>
      <c r="C22" s="306">
        <v>121.15353737000001</v>
      </c>
      <c r="D22" s="306">
        <v>106.09856576999999</v>
      </c>
    </row>
    <row r="23" spans="1:9">
      <c r="A23" t="s" vm="105">
        <v>560</v>
      </c>
      <c r="B23" s="307">
        <v>39.928566590000003</v>
      </c>
      <c r="C23" s="306">
        <v>129.02177621999999</v>
      </c>
      <c r="D23" s="306">
        <v>141.56199707000013</v>
      </c>
    </row>
    <row r="24" spans="1:9">
      <c r="A24" t="s" vm="63">
        <v>561</v>
      </c>
      <c r="B24" s="307">
        <v>111.26216750999998</v>
      </c>
      <c r="C24" s="306">
        <v>368.95977715000004</v>
      </c>
      <c r="D24" s="306">
        <v>315.14446426999973</v>
      </c>
    </row>
    <row r="25" spans="1:9">
      <c r="A25" t="s" vm="90">
        <v>562</v>
      </c>
      <c r="B25" s="307">
        <v>10.38099198999997</v>
      </c>
      <c r="C25" s="306">
        <v>46.605411090000189</v>
      </c>
      <c r="D25" s="306">
        <v>20.409653369999887</v>
      </c>
    </row>
    <row r="26" spans="1:9">
      <c r="A26" s="8" t="s">
        <v>7</v>
      </c>
      <c r="B26" s="308">
        <v>454.87274545999992</v>
      </c>
      <c r="C26" s="309">
        <v>1770.1882733499999</v>
      </c>
      <c r="D26" s="309">
        <v>1716.7307986200003</v>
      </c>
    </row>
    <row r="28" spans="1:9" ht="18.75">
      <c r="A28" s="60" t="s">
        <v>162</v>
      </c>
    </row>
    <row r="29" spans="1:9" ht="18.75">
      <c r="A29" s="60"/>
    </row>
    <row r="30" spans="1:9">
      <c r="A30" s="61" t="s">
        <v>418</v>
      </c>
    </row>
    <row r="31" spans="1:9">
      <c r="A31" s="101" t="s">
        <v>279</v>
      </c>
      <c r="B31" s="70" t="s" vm="106">
        <v>522</v>
      </c>
      <c r="C31" s="15" t="s" vm="104">
        <v>409</v>
      </c>
      <c r="D31" s="15" t="s" vm="101">
        <v>360</v>
      </c>
      <c r="E31" s="15" t="s" vm="6">
        <v>361</v>
      </c>
      <c r="F31" s="15" t="s" vm="7">
        <v>362</v>
      </c>
      <c r="G31" s="15" t="s" vm="9">
        <v>363</v>
      </c>
      <c r="H31" s="15" t="s" vm="1">
        <v>364</v>
      </c>
      <c r="I31" s="15" t="s" vm="2">
        <v>365</v>
      </c>
    </row>
    <row r="32" spans="1:9">
      <c r="A32" t="s" vm="20">
        <v>479</v>
      </c>
      <c r="B32" s="307">
        <v>32.104686450000003</v>
      </c>
      <c r="C32" s="306">
        <v>26.358902430000001</v>
      </c>
      <c r="D32" s="306">
        <v>8.6243552300000008</v>
      </c>
      <c r="E32" s="306">
        <v>15.952442989999998</v>
      </c>
      <c r="F32" s="306">
        <v>18.652614649999997</v>
      </c>
      <c r="G32" s="306">
        <v>20.816695550000002</v>
      </c>
      <c r="H32" s="306">
        <v>0.39224900000000001</v>
      </c>
      <c r="I32" s="306">
        <v>8.4612915300000004</v>
      </c>
    </row>
    <row r="33" spans="1:9">
      <c r="A33" t="s" vm="64">
        <v>563</v>
      </c>
      <c r="B33" s="307">
        <v>94.44362885000001</v>
      </c>
      <c r="C33" s="306">
        <v>211.32349498999997</v>
      </c>
      <c r="D33" s="306">
        <v>85.477242070000003</v>
      </c>
      <c r="E33" s="306">
        <v>82.460382209999977</v>
      </c>
      <c r="F33" s="306">
        <v>73.53886537999999</v>
      </c>
      <c r="G33" s="306">
        <v>223.09376262000001</v>
      </c>
      <c r="H33" s="306">
        <v>151.30720580999994</v>
      </c>
      <c r="I33" s="306">
        <v>193.011459</v>
      </c>
    </row>
    <row r="34" spans="1:9">
      <c r="A34" s="16" t="s">
        <v>266</v>
      </c>
      <c r="B34" s="371">
        <v>-126.25166225000001</v>
      </c>
      <c r="C34" s="372">
        <v>128.76011224000004</v>
      </c>
      <c r="D34" s="372">
        <v>-60.786076000000058</v>
      </c>
      <c r="E34" s="372">
        <v>-91.316528570000003</v>
      </c>
      <c r="F34" s="372">
        <v>9.5021662799997131</v>
      </c>
      <c r="G34" s="372">
        <v>55.931690479999723</v>
      </c>
      <c r="H34" s="372">
        <v>3.4028074099998484</v>
      </c>
      <c r="I34" s="372">
        <v>25.837857850000027</v>
      </c>
    </row>
    <row r="35" spans="1:9">
      <c r="A35" t="s" vm="66">
        <v>564</v>
      </c>
      <c r="B35" s="307">
        <v>-42.886742819999931</v>
      </c>
      <c r="C35" s="306">
        <v>124.85655267999998</v>
      </c>
      <c r="D35" s="306">
        <v>5.0304424499999882</v>
      </c>
      <c r="E35" s="306">
        <v>-21.066861880000026</v>
      </c>
      <c r="F35" s="306">
        <v>46.887093210000018</v>
      </c>
      <c r="G35" s="306">
        <v>96.341799819999935</v>
      </c>
      <c r="H35" s="306">
        <v>26.781393189999939</v>
      </c>
      <c r="I35" s="306">
        <v>67.66929060999999</v>
      </c>
    </row>
    <row r="36" spans="1:9">
      <c r="A36" t="s" vm="65">
        <v>565</v>
      </c>
      <c r="B36" s="307">
        <v>-83.364919430000072</v>
      </c>
      <c r="C36" s="306">
        <v>3.9035595600000619</v>
      </c>
      <c r="D36" s="306">
        <v>-65.816518450000046</v>
      </c>
      <c r="E36" s="306">
        <v>-70.24966668999997</v>
      </c>
      <c r="F36" s="306">
        <v>-37.384926930000304</v>
      </c>
      <c r="G36" s="306">
        <v>-40.410109340000211</v>
      </c>
      <c r="H36" s="306">
        <v>-23.37858578000009</v>
      </c>
      <c r="I36" s="306">
        <v>-41.831432759999963</v>
      </c>
    </row>
    <row r="37" spans="1:9">
      <c r="A37" s="16" t="s">
        <v>516</v>
      </c>
      <c r="B37" s="371">
        <v>70.33694818000221</v>
      </c>
      <c r="C37" s="372">
        <v>-92.178332950001476</v>
      </c>
      <c r="D37" s="372">
        <v>157.38139738000535</v>
      </c>
      <c r="E37" s="372">
        <v>96.701778910000797</v>
      </c>
      <c r="F37" s="372">
        <v>85.072383770000584</v>
      </c>
      <c r="G37" s="372">
        <v>41.736552720001697</v>
      </c>
      <c r="H37" s="372">
        <v>75.815806140000348</v>
      </c>
      <c r="I37" s="372">
        <v>13.7867679699986</v>
      </c>
    </row>
    <row r="38" spans="1:9">
      <c r="A38" t="s" vm="67">
        <v>566</v>
      </c>
      <c r="B38" s="307">
        <v>61.763199940000533</v>
      </c>
      <c r="C38" s="306">
        <v>51.776475089998009</v>
      </c>
      <c r="D38" s="306">
        <v>52.256577350002765</v>
      </c>
      <c r="E38" s="306">
        <v>48.440359700002674</v>
      </c>
      <c r="F38" s="306">
        <v>53.871828030000096</v>
      </c>
      <c r="G38" s="306">
        <v>41.687030390001773</v>
      </c>
      <c r="H38" s="306">
        <v>38.124557429997445</v>
      </c>
      <c r="I38" s="306">
        <v>35.997050609998944</v>
      </c>
    </row>
    <row r="39" spans="1:9">
      <c r="A39" t="s" vm="68">
        <v>567</v>
      </c>
      <c r="B39" s="307">
        <v>8.5737482400016791</v>
      </c>
      <c r="C39" s="306">
        <v>-143.95480803999948</v>
      </c>
      <c r="D39" s="306">
        <v>105.1248200300026</v>
      </c>
      <c r="E39" s="306">
        <v>48.261419209998131</v>
      </c>
      <c r="F39" s="306">
        <v>31.200555740000485</v>
      </c>
      <c r="G39" s="306">
        <v>4.9522329999923703E-2</v>
      </c>
      <c r="H39" s="306">
        <v>37.691248710002903</v>
      </c>
      <c r="I39" s="306">
        <v>-22.210282640000344</v>
      </c>
    </row>
    <row r="40" spans="1:9">
      <c r="A40" s="8" t="s">
        <v>9</v>
      </c>
      <c r="B40" s="322">
        <v>70.633601230002213</v>
      </c>
      <c r="C40" s="363">
        <v>274.26417670999854</v>
      </c>
      <c r="D40" s="363">
        <v>190.6969186800053</v>
      </c>
      <c r="E40" s="363">
        <v>103.79807554000077</v>
      </c>
      <c r="F40" s="363">
        <v>186.76603008000029</v>
      </c>
      <c r="G40" s="363">
        <v>341.57870137000145</v>
      </c>
      <c r="H40" s="363">
        <v>230.91806836000012</v>
      </c>
      <c r="I40" s="363">
        <v>241.09737634999865</v>
      </c>
    </row>
    <row r="42" spans="1:9">
      <c r="A42" s="61" t="s">
        <v>19</v>
      </c>
    </row>
    <row r="43" spans="1:9">
      <c r="A43" s="101" t="s">
        <v>279</v>
      </c>
      <c r="B43" s="70" t="s">
        <v>523</v>
      </c>
      <c r="C43" s="15" t="s" vm="5">
        <v>287</v>
      </c>
      <c r="D43" s="15" t="s" vm="3">
        <v>291</v>
      </c>
    </row>
    <row r="44" spans="1:9">
      <c r="A44" t="s" vm="20">
        <v>479</v>
      </c>
      <c r="B44" s="307">
        <v>32.104686450000003</v>
      </c>
      <c r="C44" s="306">
        <v>69.588315299999991</v>
      </c>
      <c r="D44" s="306">
        <v>29.67476486</v>
      </c>
    </row>
    <row r="45" spans="1:9">
      <c r="A45" t="s" vm="64">
        <v>563</v>
      </c>
      <c r="B45" s="307">
        <v>94.44362885000001</v>
      </c>
      <c r="C45" s="306">
        <v>452.79998465000006</v>
      </c>
      <c r="D45" s="306">
        <v>676.40458236000018</v>
      </c>
    </row>
    <row r="46" spans="1:9">
      <c r="A46" s="16" t="s">
        <v>266</v>
      </c>
      <c r="B46" s="371">
        <v>-126.25166225000011</v>
      </c>
      <c r="C46" s="372">
        <v>-13.840326049999447</v>
      </c>
      <c r="D46" s="372">
        <v>191.74426460999979</v>
      </c>
    </row>
    <row r="47" spans="1:9">
      <c r="A47" t="s" vm="66">
        <v>564</v>
      </c>
      <c r="B47" s="307">
        <v>-42.886742819999967</v>
      </c>
      <c r="C47" s="306">
        <v>155.70722645999993</v>
      </c>
      <c r="D47" s="306">
        <v>296.11994290999979</v>
      </c>
    </row>
    <row r="48" spans="1:9">
      <c r="A48" t="s" vm="65">
        <v>565</v>
      </c>
      <c r="B48" s="307">
        <v>-83.364919430000143</v>
      </c>
      <c r="C48" s="306">
        <v>-169.54755250999938</v>
      </c>
      <c r="D48" s="306">
        <v>-104.37567830000002</v>
      </c>
    </row>
    <row r="49" spans="1:4">
      <c r="A49" s="16" t="s">
        <v>516</v>
      </c>
      <c r="B49" s="371">
        <v>70.33694818001095</v>
      </c>
      <c r="C49" s="372">
        <v>246.97722711000966</v>
      </c>
      <c r="D49" s="372">
        <v>127.95424459999853</v>
      </c>
    </row>
    <row r="50" spans="1:4">
      <c r="A50" t="s" vm="67">
        <v>566</v>
      </c>
      <c r="B50" s="307">
        <v>61.763199940013052</v>
      </c>
      <c r="C50" s="306">
        <v>206.3452401699991</v>
      </c>
      <c r="D50" s="306">
        <v>142.44674634000316</v>
      </c>
    </row>
    <row r="51" spans="1:4">
      <c r="A51" t="s" vm="68">
        <v>567</v>
      </c>
      <c r="B51" s="307">
        <v>8.5737482399979008</v>
      </c>
      <c r="C51" s="306">
        <v>40.631986940010577</v>
      </c>
      <c r="D51" s="306">
        <v>-14.492501740004622</v>
      </c>
    </row>
    <row r="52" spans="1:4">
      <c r="A52" s="8" t="s">
        <v>9</v>
      </c>
      <c r="B52" s="322">
        <v>70.633601230010854</v>
      </c>
      <c r="C52" s="363">
        <v>755.52520101001028</v>
      </c>
      <c r="D52" s="363">
        <v>1025.7778564299983</v>
      </c>
    </row>
  </sheetData>
  <pageMargins left="0.7" right="0.7" top="0.75" bottom="0.75" header="0.3" footer="0.3"/>
  <pageSetup paperSize="9" scale="49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12C9A-1F45-4B5A-943B-BEFF83B6AED5}">
  <dimension ref="A2:I43"/>
  <sheetViews>
    <sheetView showGridLines="0" workbookViewId="0">
      <selection activeCell="K44" sqref="K44"/>
    </sheetView>
  </sheetViews>
  <sheetFormatPr baseColWidth="10" defaultColWidth="11.42578125" defaultRowHeight="15"/>
  <cols>
    <col min="1" max="1" width="48.7109375" customWidth="1"/>
    <col min="2" max="3" width="11.42578125" customWidth="1"/>
    <col min="4" max="7" width="12" bestFit="1" customWidth="1"/>
    <col min="8" max="8" width="11.42578125" customWidth="1"/>
    <col min="9" max="9" width="12" bestFit="1" customWidth="1"/>
  </cols>
  <sheetData>
    <row r="2" spans="1:9" ht="18.75">
      <c r="A2" s="60" t="s">
        <v>163</v>
      </c>
    </row>
    <row r="3" spans="1:9">
      <c r="A3" s="61"/>
    </row>
    <row r="4" spans="1:9">
      <c r="A4" s="61" t="s">
        <v>418</v>
      </c>
    </row>
    <row r="5" spans="1:9">
      <c r="A5" s="101" t="s">
        <v>279</v>
      </c>
      <c r="B5" s="70" t="s" vm="106">
        <v>522</v>
      </c>
      <c r="C5" s="15" t="s" vm="104">
        <v>409</v>
      </c>
      <c r="D5" s="15" t="s" vm="101">
        <v>360</v>
      </c>
      <c r="E5" s="15" t="s" vm="6">
        <v>361</v>
      </c>
      <c r="F5" s="15" t="s" vm="7">
        <v>362</v>
      </c>
      <c r="G5" s="15" t="s" vm="9">
        <v>363</v>
      </c>
      <c r="H5" s="15" t="s" vm="1">
        <v>364</v>
      </c>
      <c r="I5" s="15" t="s" vm="2">
        <v>365</v>
      </c>
    </row>
    <row r="6" spans="1:9">
      <c r="A6" t="s" vm="74">
        <v>545</v>
      </c>
      <c r="B6" s="307">
        <v>362.59732288000004</v>
      </c>
      <c r="C6" s="306">
        <v>358.52804218000017</v>
      </c>
      <c r="D6" s="306">
        <v>331.10681198000015</v>
      </c>
      <c r="E6" s="306">
        <v>330.91846138</v>
      </c>
      <c r="F6" s="306">
        <v>338.23928780000011</v>
      </c>
      <c r="G6" s="306">
        <v>370.51464769000023</v>
      </c>
      <c r="H6" s="306">
        <v>330.42868408000021</v>
      </c>
      <c r="I6" s="306">
        <v>325.74125111000006</v>
      </c>
    </row>
    <row r="7" spans="1:9">
      <c r="A7" t="s" vm="75">
        <v>546</v>
      </c>
      <c r="B7" s="307">
        <v>36.707614769999999</v>
      </c>
      <c r="C7" s="306">
        <v>34.834630320000009</v>
      </c>
      <c r="D7" s="306">
        <v>15.371293700000003</v>
      </c>
      <c r="E7" s="306">
        <v>33.111620280000004</v>
      </c>
      <c r="F7" s="306">
        <v>32.970678180000007</v>
      </c>
      <c r="G7" s="306">
        <v>32.473364269999998</v>
      </c>
      <c r="H7" s="306">
        <v>33.112713999999997</v>
      </c>
      <c r="I7" s="306">
        <v>32.876241909999997</v>
      </c>
    </row>
    <row r="8" spans="1:9">
      <c r="A8" t="s" vm="76">
        <v>547</v>
      </c>
      <c r="B8" s="307">
        <v>59.169863360000001</v>
      </c>
      <c r="C8" s="306">
        <v>60.203432760000013</v>
      </c>
      <c r="D8" s="306">
        <v>57.426000869999989</v>
      </c>
      <c r="E8" s="306">
        <v>52.345352549999987</v>
      </c>
      <c r="F8" s="306">
        <v>55.143636869999973</v>
      </c>
      <c r="G8" s="306">
        <v>55.817487279999995</v>
      </c>
      <c r="H8" s="306">
        <v>52.753000910000011</v>
      </c>
      <c r="I8" s="306">
        <v>49.180093809999988</v>
      </c>
    </row>
    <row r="9" spans="1:9">
      <c r="A9" t="s" vm="77">
        <v>548</v>
      </c>
      <c r="B9" s="307">
        <v>23.025956880000003</v>
      </c>
      <c r="C9" s="306">
        <v>23.037791429999999</v>
      </c>
      <c r="D9" s="306">
        <v>24.913264669999965</v>
      </c>
      <c r="E9" s="306">
        <v>21.750483489999983</v>
      </c>
      <c r="F9" s="306">
        <v>18.116398249999996</v>
      </c>
      <c r="G9" s="306">
        <v>25.221434120000009</v>
      </c>
      <c r="H9" s="306">
        <v>16.057847800000001</v>
      </c>
      <c r="I9" s="306">
        <v>14.989905890000013</v>
      </c>
    </row>
    <row r="10" spans="1:9">
      <c r="A10" s="8" t="s" vm="23">
        <v>549</v>
      </c>
      <c r="B10" s="322">
        <v>481.5007578900001</v>
      </c>
      <c r="C10" s="363">
        <v>476.60389669000017</v>
      </c>
      <c r="D10" s="363">
        <v>428.81737122000015</v>
      </c>
      <c r="E10" s="363">
        <v>438.12591769999995</v>
      </c>
      <c r="F10" s="363">
        <v>444.47000110000005</v>
      </c>
      <c r="G10" s="363">
        <v>484.02693336000027</v>
      </c>
      <c r="H10" s="363">
        <v>432.35224679000021</v>
      </c>
      <c r="I10" s="363">
        <v>422.78749271999999</v>
      </c>
    </row>
    <row r="11" spans="1:9">
      <c r="A11" t="s" vm="69">
        <v>550</v>
      </c>
      <c r="B11" s="307">
        <v>108.07974678999996</v>
      </c>
      <c r="C11" s="306">
        <v>102.10410228000011</v>
      </c>
      <c r="D11" s="306">
        <v>99.464268459999985</v>
      </c>
      <c r="E11" s="306">
        <v>96.389379469999938</v>
      </c>
      <c r="F11" s="306">
        <v>97.015891939999975</v>
      </c>
      <c r="G11" s="306">
        <v>99.248983790000082</v>
      </c>
      <c r="H11" s="306">
        <v>94.359557960000018</v>
      </c>
      <c r="I11" s="306">
        <v>95.754791729999994</v>
      </c>
    </row>
    <row r="12" spans="1:9">
      <c r="A12" t="s" vm="70">
        <v>551</v>
      </c>
      <c r="B12" s="307">
        <v>18.578861530000001</v>
      </c>
      <c r="C12" s="306">
        <v>22.317246209999993</v>
      </c>
      <c r="D12" s="306">
        <v>17.909663660000003</v>
      </c>
      <c r="E12" s="306">
        <v>25.166200150000009</v>
      </c>
      <c r="F12" s="306">
        <v>21.388759880000009</v>
      </c>
      <c r="G12" s="306">
        <v>26.505128760000016</v>
      </c>
      <c r="H12" s="306">
        <v>17.345111559999996</v>
      </c>
      <c r="I12" s="306">
        <v>19.207323179999971</v>
      </c>
    </row>
    <row r="13" spans="1:9">
      <c r="A13" t="s" vm="71">
        <v>552</v>
      </c>
      <c r="B13" s="307">
        <v>31.51427463000001</v>
      </c>
      <c r="C13" s="306">
        <v>30.197938890000025</v>
      </c>
      <c r="D13" s="306">
        <v>25.434927279999968</v>
      </c>
      <c r="E13" s="306">
        <v>27.374626320000118</v>
      </c>
      <c r="F13" s="306">
        <v>17.672679189999968</v>
      </c>
      <c r="G13" s="306">
        <v>19.817033459999998</v>
      </c>
      <c r="H13" s="306">
        <v>17.491223119999983</v>
      </c>
      <c r="I13" s="306">
        <v>15.251988809999999</v>
      </c>
    </row>
    <row r="14" spans="1:9">
      <c r="A14" t="s" vm="72">
        <v>553</v>
      </c>
      <c r="B14" s="307">
        <v>12.410705849999998</v>
      </c>
      <c r="C14" s="306">
        <v>18.045565890000034</v>
      </c>
      <c r="D14" s="306">
        <v>13.161011930000017</v>
      </c>
      <c r="E14" s="306">
        <v>11.308112459999997</v>
      </c>
      <c r="F14" s="306">
        <v>11.34690778</v>
      </c>
      <c r="G14" s="306">
        <v>10.402236519999978</v>
      </c>
      <c r="H14" s="306">
        <v>9.5790399399999782</v>
      </c>
      <c r="I14" s="306">
        <v>8.9787295300000185</v>
      </c>
    </row>
    <row r="15" spans="1:9">
      <c r="A15" t="s" vm="73">
        <v>505</v>
      </c>
      <c r="B15" s="307">
        <v>68.253744889999936</v>
      </c>
      <c r="C15" s="306">
        <v>60.888747059999559</v>
      </c>
      <c r="D15" s="306">
        <v>51.103613369999806</v>
      </c>
      <c r="E15" s="306">
        <v>63.893263770000019</v>
      </c>
      <c r="F15" s="306">
        <v>52.478485629999952</v>
      </c>
      <c r="G15" s="306">
        <v>72.03869531000035</v>
      </c>
      <c r="H15" s="306">
        <v>52.918314350000145</v>
      </c>
      <c r="I15" s="306">
        <v>72.92241492000008</v>
      </c>
    </row>
    <row r="16" spans="1:9">
      <c r="A16" s="8" t="s">
        <v>5</v>
      </c>
      <c r="B16" s="322">
        <v>238.83733368999992</v>
      </c>
      <c r="C16" s="363">
        <v>233.55360032999971</v>
      </c>
      <c r="D16" s="363">
        <v>207.0734846999998</v>
      </c>
      <c r="E16" s="363">
        <v>224.13158217000006</v>
      </c>
      <c r="F16" s="363">
        <v>199.90272441999991</v>
      </c>
      <c r="G16" s="363">
        <v>228.01207784000042</v>
      </c>
      <c r="H16" s="363">
        <v>191.6932469300001</v>
      </c>
      <c r="I16" s="363">
        <v>212.11524817000006</v>
      </c>
    </row>
    <row r="17" spans="1:9">
      <c r="A17" s="5" t="s" vm="25">
        <v>554</v>
      </c>
      <c r="B17" s="307">
        <v>41.12495122</v>
      </c>
      <c r="C17" s="306">
        <v>41.444449579999954</v>
      </c>
      <c r="D17" s="306">
        <v>41.261064209999994</v>
      </c>
      <c r="E17" s="306">
        <v>39.772340949999958</v>
      </c>
      <c r="F17" s="306">
        <v>50.085034589999928</v>
      </c>
      <c r="G17" s="306">
        <v>42.149446959999956</v>
      </c>
      <c r="H17" s="306">
        <v>42.329219759999972</v>
      </c>
      <c r="I17" s="306">
        <v>45.964233259999986</v>
      </c>
    </row>
    <row r="18" spans="1:9">
      <c r="A18" s="8" t="s">
        <v>5</v>
      </c>
      <c r="B18" s="322">
        <v>761.46304280000004</v>
      </c>
      <c r="C18" s="363">
        <v>751.60194659999979</v>
      </c>
      <c r="D18" s="363">
        <v>677.15192013000001</v>
      </c>
      <c r="E18" s="363">
        <v>702.02984081999989</v>
      </c>
      <c r="F18" s="363">
        <v>694.45776010999987</v>
      </c>
      <c r="G18" s="363">
        <v>754.18845816000066</v>
      </c>
      <c r="H18" s="363">
        <v>666.37471348000031</v>
      </c>
      <c r="I18" s="363">
        <v>680.86697415000003</v>
      </c>
    </row>
    <row r="21" spans="1:9">
      <c r="A21" s="61" t="s">
        <v>19</v>
      </c>
    </row>
    <row r="22" spans="1:9">
      <c r="A22" s="101" t="s">
        <v>279</v>
      </c>
      <c r="B22" s="70" t="s">
        <v>523</v>
      </c>
      <c r="C22" s="15" t="s" vm="5">
        <v>287</v>
      </c>
      <c r="D22" s="15" t="s" vm="3">
        <v>291</v>
      </c>
    </row>
    <row r="23" spans="1:9">
      <c r="A23" t="s" vm="74">
        <v>545</v>
      </c>
      <c r="B23" s="307">
        <v>362.59732288000009</v>
      </c>
      <c r="C23" s="306">
        <v>1358.7926033400004</v>
      </c>
      <c r="D23" s="306">
        <v>1310.7891390999994</v>
      </c>
    </row>
    <row r="24" spans="1:9">
      <c r="A24" t="s" vm="75">
        <v>546</v>
      </c>
      <c r="B24" s="307">
        <v>36.707614769999999</v>
      </c>
      <c r="C24" s="306">
        <v>116.28822248000004</v>
      </c>
      <c r="D24" s="306">
        <v>130.94846597</v>
      </c>
    </row>
    <row r="25" spans="1:9">
      <c r="A25" t="s" vm="76">
        <v>547</v>
      </c>
      <c r="B25" s="307">
        <v>59.169863359999994</v>
      </c>
      <c r="C25" s="306">
        <v>225.11842304999996</v>
      </c>
      <c r="D25" s="306">
        <v>209.15416333999997</v>
      </c>
    </row>
    <row r="26" spans="1:9">
      <c r="A26" t="s" vm="77">
        <v>548</v>
      </c>
      <c r="B26" s="307">
        <v>23.025956879999995</v>
      </c>
      <c r="C26" s="306">
        <v>87.817937839999999</v>
      </c>
      <c r="D26" s="306">
        <v>70.819687470000105</v>
      </c>
    </row>
    <row r="27" spans="1:9">
      <c r="A27" s="8" t="s" vm="23">
        <v>549</v>
      </c>
      <c r="B27" s="322">
        <v>481.50075789000005</v>
      </c>
      <c r="C27" s="363">
        <v>1788.0171867100005</v>
      </c>
      <c r="D27" s="363">
        <v>1721.7114558799994</v>
      </c>
    </row>
    <row r="28" spans="1:9">
      <c r="A28" t="s" vm="69">
        <v>550</v>
      </c>
      <c r="B28" s="307">
        <v>108.07974678999997</v>
      </c>
      <c r="C28" s="306">
        <v>394.97364214999982</v>
      </c>
      <c r="D28" s="306">
        <v>381.31110142000017</v>
      </c>
    </row>
    <row r="29" spans="1:9">
      <c r="A29" t="s" vm="70">
        <v>551</v>
      </c>
      <c r="B29" s="307">
        <v>18.578861530000001</v>
      </c>
      <c r="C29" s="306">
        <v>86.781869899999975</v>
      </c>
      <c r="D29" s="306">
        <v>81.147805210000129</v>
      </c>
    </row>
    <row r="30" spans="1:9">
      <c r="A30" t="s" vm="71">
        <v>552</v>
      </c>
      <c r="B30" s="307">
        <v>31.514274630000003</v>
      </c>
      <c r="C30" s="306">
        <v>100.6801716799998</v>
      </c>
      <c r="D30" s="306">
        <v>65.152732630000045</v>
      </c>
    </row>
    <row r="31" spans="1:9">
      <c r="A31" t="s" vm="72">
        <v>553</v>
      </c>
      <c r="B31" s="307">
        <v>12.410705849999998</v>
      </c>
      <c r="C31" s="306">
        <v>53.861598060000155</v>
      </c>
      <c r="D31" s="306">
        <v>37.106403799999974</v>
      </c>
    </row>
    <row r="32" spans="1:9">
      <c r="A32" t="s" vm="73">
        <v>505</v>
      </c>
      <c r="B32" s="307">
        <v>68.253744889999979</v>
      </c>
      <c r="C32" s="306">
        <v>228.36410983000175</v>
      </c>
      <c r="D32" s="306">
        <v>252.48779628999827</v>
      </c>
    </row>
    <row r="33" spans="1:9">
      <c r="A33" s="8" t="s">
        <v>5</v>
      </c>
      <c r="B33" s="322">
        <v>238.83733368999995</v>
      </c>
      <c r="C33" s="363">
        <v>864.6613916200015</v>
      </c>
      <c r="D33" s="363">
        <v>817.20583934999854</v>
      </c>
    </row>
    <row r="34" spans="1:9">
      <c r="A34" s="5" t="s" vm="25">
        <v>554</v>
      </c>
      <c r="B34" s="307">
        <v>41.124951219999993</v>
      </c>
      <c r="C34" s="306">
        <v>172.56288933000101</v>
      </c>
      <c r="D34" s="306">
        <v>174.85504107000082</v>
      </c>
    </row>
    <row r="35" spans="1:9">
      <c r="A35" s="8" t="s">
        <v>5</v>
      </c>
      <c r="B35" s="322">
        <v>761.46304280000004</v>
      </c>
      <c r="C35" s="363">
        <v>2825.2414676600029</v>
      </c>
      <c r="D35" s="363">
        <v>2713.7723362999986</v>
      </c>
    </row>
    <row r="38" spans="1:9" ht="18.75">
      <c r="A38" s="60" t="s">
        <v>607</v>
      </c>
    </row>
    <row r="40" spans="1:9">
      <c r="A40" s="43"/>
      <c r="B40" s="70" t="s">
        <v>522</v>
      </c>
      <c r="C40" s="15" t="s" vm="100">
        <v>409</v>
      </c>
      <c r="D40" s="15" t="s" vm="101">
        <v>360</v>
      </c>
      <c r="E40" s="15" t="s" vm="6">
        <v>361</v>
      </c>
      <c r="F40" s="15" t="s" vm="7">
        <v>362</v>
      </c>
      <c r="G40" s="15" t="s" vm="9">
        <v>363</v>
      </c>
      <c r="H40" s="15" t="s" vm="1">
        <v>364</v>
      </c>
      <c r="I40" s="15" t="s" vm="2">
        <v>365</v>
      </c>
    </row>
    <row r="41" spans="1:9">
      <c r="A41" s="9" t="s">
        <v>59</v>
      </c>
      <c r="B41" s="410">
        <v>1560</v>
      </c>
      <c r="C41" s="3">
        <v>1543</v>
      </c>
      <c r="D41" s="3">
        <v>1510</v>
      </c>
      <c r="E41" s="3">
        <v>1487</v>
      </c>
      <c r="F41" s="3">
        <v>1489</v>
      </c>
      <c r="G41" s="3">
        <v>1505</v>
      </c>
      <c r="H41" s="3">
        <v>1483</v>
      </c>
      <c r="I41" s="3">
        <v>1488</v>
      </c>
    </row>
    <row r="42" spans="1:9">
      <c r="A42" t="s">
        <v>396</v>
      </c>
      <c r="B42" s="410">
        <v>1612</v>
      </c>
      <c r="C42" s="3">
        <v>1582</v>
      </c>
      <c r="D42" s="3">
        <v>1554</v>
      </c>
      <c r="E42" s="3">
        <v>1543</v>
      </c>
      <c r="F42" s="3">
        <v>1530</v>
      </c>
      <c r="G42" s="3">
        <v>1556</v>
      </c>
      <c r="H42" s="3">
        <v>1533</v>
      </c>
      <c r="I42" s="3">
        <v>1555</v>
      </c>
    </row>
    <row r="43" spans="1:9">
      <c r="A43" s="29" t="s">
        <v>58</v>
      </c>
      <c r="B43" s="307">
        <v>36</v>
      </c>
      <c r="C43" s="306">
        <v>35</v>
      </c>
      <c r="D43" s="306">
        <v>35</v>
      </c>
      <c r="E43" s="306">
        <v>35</v>
      </c>
      <c r="F43" s="306">
        <v>35</v>
      </c>
      <c r="G43" s="306">
        <v>34</v>
      </c>
      <c r="H43" s="306">
        <v>34</v>
      </c>
      <c r="I43" s="306">
        <v>34</v>
      </c>
    </row>
  </sheetData>
  <pageMargins left="0.7" right="0.7" top="0.75" bottom="0.75" header="0.3" footer="0.3"/>
  <pageSetup paperSize="9" scale="6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CE9D-CDE7-419B-A2B1-086410C6F373}">
  <dimension ref="A2:J106"/>
  <sheetViews>
    <sheetView showGridLines="0" workbookViewId="0">
      <selection activeCell="B32" sqref="B32"/>
    </sheetView>
  </sheetViews>
  <sheetFormatPr baseColWidth="10" defaultColWidth="11.42578125" defaultRowHeight="15"/>
  <cols>
    <col min="1" max="1" width="49" customWidth="1"/>
    <col min="2" max="2" width="27.7109375" customWidth="1"/>
    <col min="3" max="3" width="12.5703125" customWidth="1"/>
    <col min="4" max="10" width="11.42578125" customWidth="1"/>
  </cols>
  <sheetData>
    <row r="2" spans="1:10" ht="18.75">
      <c r="A2" s="60" t="s">
        <v>188</v>
      </c>
    </row>
    <row r="3" spans="1:10">
      <c r="A3" s="61"/>
    </row>
    <row r="4" spans="1:10">
      <c r="A4" s="61" t="s">
        <v>418</v>
      </c>
    </row>
    <row r="5" spans="1:10">
      <c r="A5" s="101" t="s">
        <v>279</v>
      </c>
      <c r="B5" s="13"/>
      <c r="C5" s="70" t="s" vm="106">
        <v>522</v>
      </c>
      <c r="D5" s="15" t="s" vm="104">
        <v>409</v>
      </c>
      <c r="E5" s="15" t="s" vm="101">
        <v>360</v>
      </c>
      <c r="F5" s="15" t="s" vm="6">
        <v>361</v>
      </c>
      <c r="G5" s="15" t="s" vm="7">
        <v>362</v>
      </c>
      <c r="H5" s="15" t="s" vm="9">
        <v>363</v>
      </c>
      <c r="I5" s="15" t="s" vm="1">
        <v>364</v>
      </c>
      <c r="J5" s="15" t="s" vm="2">
        <v>365</v>
      </c>
    </row>
    <row r="6" spans="1:10">
      <c r="A6" t="s">
        <v>327</v>
      </c>
      <c r="B6" t="s" vm="78">
        <v>524</v>
      </c>
      <c r="C6" s="307">
        <v>99.336864270002366</v>
      </c>
      <c r="D6" s="306">
        <v>-325.57286894998788</v>
      </c>
      <c r="E6" s="306">
        <v>562.34299322999141</v>
      </c>
      <c r="F6" s="306">
        <v>210.005610700001</v>
      </c>
      <c r="G6" s="306">
        <v>453.33762842000436</v>
      </c>
      <c r="H6" s="306">
        <v>273.74359534001121</v>
      </c>
      <c r="I6" s="306">
        <v>311.01048190995846</v>
      </c>
      <c r="J6" s="306">
        <v>143.73877853998874</v>
      </c>
    </row>
    <row r="7" spans="1:10" ht="17.25">
      <c r="A7" t="s">
        <v>450</v>
      </c>
      <c r="B7" t="s" vm="78">
        <v>524</v>
      </c>
      <c r="C7" s="307">
        <v>7.8014831600000152</v>
      </c>
      <c r="D7" s="306">
        <v>1.9719344199999496</v>
      </c>
      <c r="E7" s="306">
        <v>0.68422404999999287</v>
      </c>
      <c r="F7" s="306">
        <v>11.200601929999916</v>
      </c>
      <c r="G7" s="306">
        <v>3.092230709999956</v>
      </c>
      <c r="H7" s="306">
        <v>4.2231793199999954</v>
      </c>
      <c r="I7" s="306">
        <v>11.859264100000022</v>
      </c>
      <c r="J7" s="306">
        <v>7.7764934200000884</v>
      </c>
    </row>
    <row r="8" spans="1:10">
      <c r="A8" t="s">
        <v>340</v>
      </c>
      <c r="B8" t="s" vm="78">
        <v>524</v>
      </c>
      <c r="C8" s="307">
        <v>0.12012554000002029</v>
      </c>
      <c r="D8" s="306">
        <v>-12.917422350000125</v>
      </c>
      <c r="E8" s="306">
        <v>1.0329443599998616</v>
      </c>
      <c r="F8" s="306">
        <v>27.730308190000127</v>
      </c>
      <c r="G8" s="306">
        <v>2.9582888400000455</v>
      </c>
      <c r="H8" s="306">
        <v>8.7363292499999101</v>
      </c>
      <c r="I8" s="306">
        <v>4.3050644900000234</v>
      </c>
      <c r="J8" s="306">
        <v>31.311239959999771</v>
      </c>
    </row>
    <row r="9" spans="1:10">
      <c r="A9" t="s">
        <v>21</v>
      </c>
      <c r="B9" t="s" vm="78">
        <v>524</v>
      </c>
      <c r="C9" s="307">
        <v>-15.973247679999995</v>
      </c>
      <c r="D9" s="306">
        <v>18.068357310000003</v>
      </c>
      <c r="E9" s="306">
        <v>21.560606629999999</v>
      </c>
      <c r="F9" s="306">
        <v>14.190922610000005</v>
      </c>
      <c r="G9" s="306">
        <v>-2.2200053100000003</v>
      </c>
      <c r="H9" s="306">
        <v>13.042712990000004</v>
      </c>
      <c r="I9" s="306">
        <v>2.8389232200000012</v>
      </c>
      <c r="J9" s="306">
        <v>3.8807523599999958</v>
      </c>
    </row>
    <row r="10" spans="1:10">
      <c r="A10" t="s">
        <v>22</v>
      </c>
      <c r="B10" t="s" vm="78">
        <v>524</v>
      </c>
      <c r="C10" s="307">
        <v>-3.1141961499999997</v>
      </c>
      <c r="D10" s="306">
        <v>-5.4215930100000023</v>
      </c>
      <c r="E10" s="306">
        <v>-1.8836371900000015</v>
      </c>
      <c r="F10" s="306">
        <v>-2.8811809299999998</v>
      </c>
      <c r="G10" s="306">
        <v>-5.4460157999999987</v>
      </c>
      <c r="H10" s="306">
        <v>-4.5121435300000012</v>
      </c>
      <c r="I10" s="306">
        <v>-3.4789772700000006</v>
      </c>
      <c r="J10" s="306">
        <v>63.104142069999945</v>
      </c>
    </row>
    <row r="11" spans="1:10">
      <c r="A11" t="s">
        <v>23</v>
      </c>
      <c r="B11" t="s" vm="78">
        <v>524</v>
      </c>
      <c r="C11" s="307">
        <v>4.4767789299999983</v>
      </c>
      <c r="D11" s="306">
        <v>9.0889231000000041</v>
      </c>
      <c r="E11" s="306">
        <v>-2.6473998500000007</v>
      </c>
      <c r="F11" s="306">
        <v>-8.3118244900000029</v>
      </c>
      <c r="G11" s="306">
        <v>0.25595125000000279</v>
      </c>
      <c r="H11" s="306">
        <v>-9.2249798799999994</v>
      </c>
      <c r="I11" s="306">
        <v>-1.4761306400000005</v>
      </c>
      <c r="J11" s="306">
        <v>-4.1339582700000017</v>
      </c>
    </row>
    <row r="12" spans="1:10">
      <c r="A12" s="8" t="s">
        <v>24</v>
      </c>
      <c r="B12" s="8" t="s">
        <v>524</v>
      </c>
      <c r="C12" s="322">
        <v>92.647808070002398</v>
      </c>
      <c r="D12" s="363">
        <v>-314.78266947998804</v>
      </c>
      <c r="E12" s="363">
        <v>581.08973122999134</v>
      </c>
      <c r="F12" s="363">
        <v>251.93443801000103</v>
      </c>
      <c r="G12" s="363">
        <v>451.97807811000439</v>
      </c>
      <c r="H12" s="363">
        <v>286.00869349001113</v>
      </c>
      <c r="I12" s="363">
        <v>325.05862580995853</v>
      </c>
      <c r="J12" s="363">
        <v>245.67744807998855</v>
      </c>
    </row>
    <row r="14" spans="1:10">
      <c r="A14" s="61" t="s">
        <v>19</v>
      </c>
    </row>
    <row r="15" spans="1:10">
      <c r="A15" s="101" t="s">
        <v>279</v>
      </c>
      <c r="B15" s="13"/>
      <c r="C15" s="70" t="s">
        <v>523</v>
      </c>
      <c r="D15" s="15" t="s" vm="5">
        <v>287</v>
      </c>
      <c r="E15" s="15" t="s" vm="3">
        <v>291</v>
      </c>
    </row>
    <row r="16" spans="1:10">
      <c r="A16" s="9" t="s">
        <v>327</v>
      </c>
      <c r="B16" t="s" vm="78">
        <v>524</v>
      </c>
      <c r="C16" s="307">
        <v>99.336864269997122</v>
      </c>
      <c r="D16" s="306">
        <v>900.11336339997854</v>
      </c>
      <c r="E16" s="306">
        <v>838.74421221999171</v>
      </c>
    </row>
    <row r="17" spans="1:6" ht="17.25">
      <c r="A17" t="s">
        <v>450</v>
      </c>
      <c r="B17" t="s" vm="78">
        <v>524</v>
      </c>
      <c r="C17" s="307">
        <v>7.801483160000001</v>
      </c>
      <c r="D17" s="306">
        <v>16.948991110000037</v>
      </c>
      <c r="E17" s="306">
        <v>34.512026239999358</v>
      </c>
    </row>
    <row r="18" spans="1:6">
      <c r="A18" t="s">
        <v>340</v>
      </c>
      <c r="B18" t="s" vm="78">
        <v>524</v>
      </c>
      <c r="C18" s="307">
        <v>0.12012554000000673</v>
      </c>
      <c r="D18" s="306">
        <v>18.804119039999918</v>
      </c>
      <c r="E18" s="306">
        <v>60.044217720000063</v>
      </c>
    </row>
    <row r="19" spans="1:6">
      <c r="A19" t="s">
        <v>21</v>
      </c>
      <c r="B19" t="s" vm="78">
        <v>524</v>
      </c>
      <c r="C19" s="307">
        <v>-15.973247679999993</v>
      </c>
      <c r="D19" s="306">
        <v>51.599881240000038</v>
      </c>
      <c r="E19" s="306">
        <v>84.963696160000026</v>
      </c>
    </row>
    <row r="20" spans="1:6">
      <c r="A20" t="s">
        <v>22</v>
      </c>
      <c r="B20" t="s" vm="78">
        <v>524</v>
      </c>
      <c r="C20" s="307">
        <v>-3.1141961500000011</v>
      </c>
      <c r="D20" s="306">
        <v>-15.63242693000001</v>
      </c>
      <c r="E20" s="306">
        <v>49.669150699999989</v>
      </c>
    </row>
    <row r="21" spans="1:6">
      <c r="A21" t="s">
        <v>23</v>
      </c>
      <c r="B21" t="s" vm="78">
        <v>524</v>
      </c>
      <c r="C21" s="307">
        <v>4.4767789300000009</v>
      </c>
      <c r="D21" s="306">
        <v>-1.6143499899999956</v>
      </c>
      <c r="E21" s="306">
        <v>-23.731921930000006</v>
      </c>
      <c r="F21" s="32"/>
    </row>
    <row r="22" spans="1:6">
      <c r="A22" s="8" t="s">
        <v>24</v>
      </c>
      <c r="B22" s="8" t="s">
        <v>524</v>
      </c>
      <c r="C22" s="322">
        <v>92.647808069997126</v>
      </c>
      <c r="D22" s="363">
        <v>970.21957786997848</v>
      </c>
      <c r="E22" s="363">
        <v>1044.2013811099912</v>
      </c>
    </row>
    <row r="23" spans="1:6" ht="17.25">
      <c r="A23" s="25" t="s">
        <v>534</v>
      </c>
      <c r="B23" s="5"/>
      <c r="C23" s="34"/>
      <c r="D23" s="34"/>
    </row>
    <row r="25" spans="1:6" ht="18.75">
      <c r="A25" s="60" t="s">
        <v>403</v>
      </c>
    </row>
    <row r="27" spans="1:6">
      <c r="A27" s="61" t="s">
        <v>423</v>
      </c>
    </row>
    <row r="28" spans="1:6">
      <c r="A28" s="101" t="s">
        <v>279</v>
      </c>
      <c r="B28" s="70" t="s" vm="106">
        <v>522</v>
      </c>
      <c r="C28" s="15" t="s" vm="104">
        <v>409</v>
      </c>
      <c r="D28" s="15" t="s" vm="101">
        <v>360</v>
      </c>
      <c r="E28" s="15" t="s" vm="6">
        <v>361</v>
      </c>
      <c r="F28" s="15" t="s" vm="7">
        <v>362</v>
      </c>
    </row>
    <row r="29" spans="1:6">
      <c r="A29" t="s" vm="10">
        <v>6</v>
      </c>
      <c r="B29" s="307">
        <v>180.63226107999981</v>
      </c>
      <c r="C29" s="306">
        <v>123.24761042999828</v>
      </c>
      <c r="D29" s="306">
        <v>149.84049927999777</v>
      </c>
      <c r="E29" s="306">
        <v>179.95131892000094</v>
      </c>
      <c r="F29" s="306">
        <v>187.89129630000039</v>
      </c>
    </row>
    <row r="30" spans="1:6">
      <c r="A30" t="s" vm="11">
        <v>7</v>
      </c>
      <c r="B30" s="307">
        <v>-15.661899999999999</v>
      </c>
      <c r="C30" s="306">
        <v>-15.974600000000001</v>
      </c>
      <c r="D30" s="306">
        <v>-15.477399999999999</v>
      </c>
      <c r="E30" s="306">
        <v>-15.123699999999999</v>
      </c>
      <c r="F30" s="306">
        <v>-14.235200000000001</v>
      </c>
    </row>
    <row r="31" spans="1:6">
      <c r="A31" t="s" vm="12">
        <v>9</v>
      </c>
      <c r="B31" s="307">
        <v>-65.587658430005078</v>
      </c>
      <c r="C31" s="306">
        <v>-434.69211080000161</v>
      </c>
      <c r="D31" s="306">
        <v>422.0677111899991</v>
      </c>
      <c r="E31" s="306">
        <v>55.727885380001069</v>
      </c>
      <c r="F31" s="306">
        <v>281.63414351000165</v>
      </c>
    </row>
    <row r="32" spans="1:6">
      <c r="A32" s="9" t="s">
        <v>0</v>
      </c>
      <c r="B32" s="361">
        <v>99.382702649994727</v>
      </c>
      <c r="C32" s="362">
        <v>-327.41910037000332</v>
      </c>
      <c r="D32" s="362">
        <v>556.43081046999691</v>
      </c>
      <c r="E32" s="362">
        <v>220.55550430000199</v>
      </c>
      <c r="F32" s="362">
        <v>455.29023981000205</v>
      </c>
    </row>
    <row r="33" spans="1:6">
      <c r="A33" t="s" vm="13">
        <v>20</v>
      </c>
      <c r="B33" s="307">
        <v>-1.01165536</v>
      </c>
      <c r="C33" s="306">
        <v>-0.85710845999999996</v>
      </c>
      <c r="D33" s="306">
        <v>-1.26826029</v>
      </c>
      <c r="E33" s="306">
        <v>-0.98251465000000004</v>
      </c>
      <c r="F33" s="306">
        <v>-0.73287429000000004</v>
      </c>
    </row>
    <row r="34" spans="1:6">
      <c r="A34" s="9" t="s">
        <v>1</v>
      </c>
      <c r="B34" s="361">
        <v>98.371047289994721</v>
      </c>
      <c r="C34" s="362">
        <v>-328.27620883000333</v>
      </c>
      <c r="D34" s="362">
        <v>555.16255017999697</v>
      </c>
      <c r="E34" s="362">
        <v>219.57298965000197</v>
      </c>
      <c r="F34" s="362">
        <v>454.55736552000207</v>
      </c>
    </row>
    <row r="35" spans="1:6">
      <c r="A35" t="s" vm="14">
        <v>56</v>
      </c>
      <c r="B35" s="307">
        <v>0.96581698000000971</v>
      </c>
      <c r="C35" s="306">
        <v>2.7033398799999953</v>
      </c>
      <c r="D35" s="306">
        <v>7.1804430499999974</v>
      </c>
      <c r="E35" s="306">
        <v>-9.5673789499999877</v>
      </c>
      <c r="F35" s="306">
        <v>-1.2197370999999977</v>
      </c>
    </row>
    <row r="36" spans="1:6">
      <c r="A36" s="9" t="s">
        <v>2</v>
      </c>
      <c r="B36" s="361">
        <v>99.336864269994734</v>
      </c>
      <c r="C36" s="362">
        <v>-325.57286895000334</v>
      </c>
      <c r="D36" s="362">
        <v>562.34299322999698</v>
      </c>
      <c r="E36" s="362">
        <v>210.00561070000199</v>
      </c>
      <c r="F36" s="362">
        <v>453.33762842000209</v>
      </c>
    </row>
    <row r="37" spans="1:6">
      <c r="A37" t="s" vm="15">
        <v>481</v>
      </c>
      <c r="B37" s="307">
        <v>-21.854109999999999</v>
      </c>
      <c r="C37" s="306">
        <v>71.600318000000001</v>
      </c>
      <c r="D37" s="306">
        <v>-123.7154584</v>
      </c>
      <c r="E37" s="306">
        <v>-46.20123435</v>
      </c>
      <c r="F37" s="306">
        <v>-99.734278250000003</v>
      </c>
    </row>
    <row r="38" spans="1:6" ht="15.75" thickBot="1">
      <c r="A38" s="280" t="s">
        <v>3</v>
      </c>
      <c r="B38" s="369">
        <v>77.482754269994729</v>
      </c>
      <c r="C38" s="370">
        <v>-253.97255095000332</v>
      </c>
      <c r="D38" s="370">
        <v>438.62753482999699</v>
      </c>
      <c r="E38" s="370">
        <v>163.804376350002</v>
      </c>
      <c r="F38" s="370">
        <v>353.6033501700021</v>
      </c>
    </row>
    <row r="39" spans="1:6">
      <c r="B39" s="32"/>
      <c r="C39" s="32"/>
      <c r="D39" s="32"/>
      <c r="E39" s="32"/>
      <c r="F39" s="32"/>
    </row>
    <row r="40" spans="1:6">
      <c r="A40" s="61" t="s">
        <v>424</v>
      </c>
      <c r="D40" s="32"/>
      <c r="E40" s="32"/>
      <c r="F40" s="32"/>
    </row>
    <row r="41" spans="1:6">
      <c r="A41" s="61"/>
      <c r="B41" s="10" t="s">
        <v>525</v>
      </c>
      <c r="D41" s="32"/>
      <c r="E41" s="32"/>
      <c r="F41" s="32"/>
    </row>
    <row r="42" spans="1:6">
      <c r="A42" s="101" t="s">
        <v>279</v>
      </c>
      <c r="B42" s="70" t="s" vm="107">
        <v>316</v>
      </c>
      <c r="C42" s="15" t="s" vm="5">
        <v>287</v>
      </c>
      <c r="D42" s="15" t="s" vm="3">
        <v>291</v>
      </c>
      <c r="E42" s="32"/>
      <c r="F42" s="32"/>
    </row>
    <row r="43" spans="1:6">
      <c r="A43" t="s" vm="10">
        <v>6</v>
      </c>
      <c r="B43" s="307">
        <v>180.6322610799993</v>
      </c>
      <c r="C43" s="306">
        <v>640.93072493000136</v>
      </c>
      <c r="D43" s="306">
        <v>971.5595292699993</v>
      </c>
      <c r="E43" s="32"/>
      <c r="F43" s="32"/>
    </row>
    <row r="44" spans="1:6">
      <c r="A44" t="s" vm="11">
        <v>7</v>
      </c>
      <c r="B44" s="307">
        <v>-15.661899999999999</v>
      </c>
      <c r="C44" s="306">
        <v>-60.810899999999997</v>
      </c>
      <c r="D44" s="306">
        <v>-56.239800000000002</v>
      </c>
      <c r="E44" s="32"/>
      <c r="F44" s="32"/>
    </row>
    <row r="45" spans="1:6">
      <c r="A45" t="s" vm="12">
        <v>9</v>
      </c>
      <c r="B45" s="307">
        <v>-65.587658429997802</v>
      </c>
      <c r="C45" s="306">
        <v>324.73762927999661</v>
      </c>
      <c r="D45" s="306">
        <v>-74.754113030000823</v>
      </c>
      <c r="E45" s="32"/>
      <c r="F45" s="32"/>
    </row>
    <row r="46" spans="1:6">
      <c r="A46" s="9" t="s">
        <v>0</v>
      </c>
      <c r="B46" s="361">
        <v>99.382702650001491</v>
      </c>
      <c r="C46" s="362">
        <v>904.85745420999797</v>
      </c>
      <c r="D46" s="362">
        <v>840.56561623999846</v>
      </c>
      <c r="E46" s="32"/>
      <c r="F46" s="32"/>
    </row>
    <row r="47" spans="1:6">
      <c r="A47" t="s" vm="13">
        <v>20</v>
      </c>
      <c r="B47" s="307">
        <v>-1.01165536</v>
      </c>
      <c r="C47" s="306">
        <v>-3.8407576899999998</v>
      </c>
      <c r="D47" s="306">
        <v>-3.2754547700000001</v>
      </c>
      <c r="E47" s="32"/>
      <c r="F47" s="32"/>
    </row>
    <row r="48" spans="1:6">
      <c r="A48" s="9" t="s">
        <v>1</v>
      </c>
      <c r="B48" s="361">
        <v>98.371047290001485</v>
      </c>
      <c r="C48" s="362">
        <v>901.01669651999794</v>
      </c>
      <c r="D48" s="362">
        <v>837.29016146999845</v>
      </c>
      <c r="E48" s="32"/>
      <c r="F48" s="32"/>
    </row>
    <row r="49" spans="1:6">
      <c r="A49" t="s" vm="14">
        <v>56</v>
      </c>
      <c r="B49" s="307">
        <v>0.96581697999998184</v>
      </c>
      <c r="C49" s="306">
        <v>-0.9033331199999961</v>
      </c>
      <c r="D49" s="306">
        <v>1.4540507499999702</v>
      </c>
      <c r="E49" s="32"/>
      <c r="F49" s="32"/>
    </row>
    <row r="50" spans="1:6">
      <c r="A50" s="9" t="s">
        <v>2</v>
      </c>
      <c r="B50" s="361">
        <v>99.33686427000147</v>
      </c>
      <c r="C50" s="362">
        <v>900.11336339999798</v>
      </c>
      <c r="D50" s="362">
        <v>838.74421221999842</v>
      </c>
      <c r="E50" s="32"/>
      <c r="F50" s="32"/>
    </row>
    <row r="51" spans="1:6">
      <c r="A51" t="s" vm="15">
        <v>481</v>
      </c>
      <c r="B51" s="307">
        <v>-21.854109999999999</v>
      </c>
      <c r="C51" s="306">
        <v>-198.05065300000001</v>
      </c>
      <c r="D51" s="306">
        <v>-184.5237267</v>
      </c>
      <c r="E51" s="32"/>
      <c r="F51" s="32"/>
    </row>
    <row r="52" spans="1:6" ht="15.75" thickBot="1">
      <c r="A52" s="280" t="s">
        <v>3</v>
      </c>
      <c r="B52" s="369">
        <v>77.482754270001465</v>
      </c>
      <c r="C52" s="370">
        <v>702.06271039999797</v>
      </c>
      <c r="D52" s="370">
        <v>654.22048551999842</v>
      </c>
      <c r="E52" s="32"/>
      <c r="F52" s="32"/>
    </row>
    <row r="53" spans="1:6">
      <c r="B53" s="32"/>
      <c r="C53" s="32"/>
      <c r="D53" s="32"/>
      <c r="E53" s="32"/>
      <c r="F53" s="32"/>
    </row>
    <row r="54" spans="1:6" ht="17.25">
      <c r="A54" s="61" t="s">
        <v>452</v>
      </c>
    </row>
    <row r="55" spans="1:6">
      <c r="A55" s="101" t="s">
        <v>279</v>
      </c>
      <c r="B55" s="70" t="s" vm="106">
        <v>522</v>
      </c>
      <c r="C55" s="15" t="s" vm="104">
        <v>409</v>
      </c>
      <c r="D55" s="15" t="s" vm="101">
        <v>360</v>
      </c>
      <c r="E55" s="15" t="s" vm="6">
        <v>361</v>
      </c>
      <c r="F55" s="15" t="s" vm="7">
        <v>362</v>
      </c>
    </row>
    <row r="56" spans="1:6">
      <c r="A56" t="s" vm="10">
        <v>6</v>
      </c>
      <c r="B56" s="307">
        <v>0.22963848999999986</v>
      </c>
      <c r="C56" s="306">
        <v>0.33784999999999993</v>
      </c>
      <c r="D56" s="306">
        <v>2.8893110000000045E-2</v>
      </c>
      <c r="E56" s="306">
        <v>-0.14443074000000006</v>
      </c>
      <c r="F56" s="306">
        <v>-8.5296280000000002E-2</v>
      </c>
    </row>
    <row r="57" spans="1:6">
      <c r="A57" t="s" vm="11">
        <v>7</v>
      </c>
      <c r="B57" s="307">
        <v>115.11714516999999</v>
      </c>
      <c r="C57" s="306">
        <v>100.56313969999999</v>
      </c>
      <c r="D57" s="306">
        <v>78.735303309999992</v>
      </c>
      <c r="E57" s="306">
        <v>105.82928317999999</v>
      </c>
      <c r="F57" s="306">
        <v>107.94437207999999</v>
      </c>
    </row>
    <row r="58" spans="1:6">
      <c r="A58" t="s" vm="12">
        <v>9</v>
      </c>
      <c r="B58" s="307">
        <v>-1.2622200000000001E-3</v>
      </c>
      <c r="C58" s="306">
        <v>-1.15156E-3</v>
      </c>
      <c r="D58" s="306">
        <v>-6.6714999999999993E-4</v>
      </c>
      <c r="E58" s="306">
        <v>-3.8569999999999998E-5</v>
      </c>
      <c r="F58" s="306">
        <v>1.3780000000000002E-4</v>
      </c>
    </row>
    <row r="59" spans="1:6">
      <c r="A59" s="9" t="s">
        <v>0</v>
      </c>
      <c r="B59" s="361">
        <v>115.34552143999998</v>
      </c>
      <c r="C59" s="362">
        <v>100.89983814</v>
      </c>
      <c r="D59" s="362">
        <v>78.763529269999992</v>
      </c>
      <c r="E59" s="362">
        <v>105.68481386999999</v>
      </c>
      <c r="F59" s="362">
        <v>107.8592136</v>
      </c>
    </row>
    <row r="60" spans="1:6">
      <c r="A60" t="s" vm="13">
        <v>20</v>
      </c>
      <c r="B60" s="307">
        <v>-107.54403827999997</v>
      </c>
      <c r="C60" s="306">
        <v>-98.927903720000089</v>
      </c>
      <c r="D60" s="306">
        <v>-78.079305220000009</v>
      </c>
      <c r="E60" s="306">
        <v>-94.484211940000037</v>
      </c>
      <c r="F60" s="306">
        <v>-104.76698289000004</v>
      </c>
    </row>
    <row r="61" spans="1:6">
      <c r="A61" s="9" t="s">
        <v>1</v>
      </c>
      <c r="B61" s="361">
        <v>7.8014831600000178</v>
      </c>
      <c r="C61" s="362">
        <v>1.9719344199999114</v>
      </c>
      <c r="D61" s="362">
        <v>0.68422404999998321</v>
      </c>
      <c r="E61" s="362">
        <v>11.200601929999948</v>
      </c>
      <c r="F61" s="362">
        <v>3.0922307099999671</v>
      </c>
    </row>
    <row r="62" spans="1:6">
      <c r="A62" t="s" vm="14">
        <v>56</v>
      </c>
      <c r="B62" s="307">
        <v>0</v>
      </c>
      <c r="C62" s="306">
        <v>0</v>
      </c>
      <c r="D62" s="306">
        <v>0</v>
      </c>
      <c r="E62" s="306">
        <v>0</v>
      </c>
      <c r="F62" s="306">
        <v>0</v>
      </c>
    </row>
    <row r="63" spans="1:6">
      <c r="A63" s="9" t="s">
        <v>2</v>
      </c>
      <c r="B63" s="361">
        <v>7.8014831600000178</v>
      </c>
      <c r="C63" s="362">
        <v>1.9719344199999114</v>
      </c>
      <c r="D63" s="362">
        <v>0.68422404999998321</v>
      </c>
      <c r="E63" s="362">
        <v>11.200601929999948</v>
      </c>
      <c r="F63" s="362">
        <v>3.0922307099999671</v>
      </c>
    </row>
    <row r="64" spans="1:6">
      <c r="A64" t="s" vm="15">
        <v>481</v>
      </c>
      <c r="B64" s="307">
        <v>-1.716507</v>
      </c>
      <c r="C64" s="306">
        <v>-0.45489800000000002</v>
      </c>
      <c r="D64" s="306">
        <v>-0.15053</v>
      </c>
      <c r="E64" s="306">
        <v>-2.4641310000000001</v>
      </c>
      <c r="F64" s="306">
        <v>-0.68028999999999995</v>
      </c>
    </row>
    <row r="65" spans="1:6" ht="15.75" thickBot="1">
      <c r="A65" s="280" t="s">
        <v>3</v>
      </c>
      <c r="B65" s="369">
        <v>6.0849761600000178</v>
      </c>
      <c r="C65" s="370">
        <v>1.5170364199999113</v>
      </c>
      <c r="D65" s="370">
        <v>0.53369404999998316</v>
      </c>
      <c r="E65" s="370">
        <v>8.7364709299999479</v>
      </c>
      <c r="F65" s="370">
        <v>2.4119407099999672</v>
      </c>
    </row>
    <row r="66" spans="1:6">
      <c r="B66" s="32"/>
      <c r="C66" s="32"/>
      <c r="D66" s="32"/>
      <c r="E66" s="32"/>
    </row>
    <row r="67" spans="1:6" ht="17.25">
      <c r="A67" s="61" t="s">
        <v>451</v>
      </c>
      <c r="D67" s="32"/>
      <c r="E67" s="32"/>
    </row>
    <row r="68" spans="1:6">
      <c r="A68" s="61"/>
      <c r="B68" s="10" t="s">
        <v>525</v>
      </c>
      <c r="D68" s="32"/>
      <c r="E68" s="32"/>
    </row>
    <row r="69" spans="1:6">
      <c r="A69" s="101" t="s">
        <v>279</v>
      </c>
      <c r="B69" s="70" t="s" vm="107">
        <v>316</v>
      </c>
      <c r="C69" s="15" t="s" vm="5">
        <v>287</v>
      </c>
      <c r="D69" s="15" t="s" vm="3">
        <v>291</v>
      </c>
      <c r="E69" s="32"/>
    </row>
    <row r="70" spans="1:6">
      <c r="A70" t="s" vm="10">
        <v>6</v>
      </c>
      <c r="B70" s="307">
        <v>0.22963849000000003</v>
      </c>
      <c r="C70" s="306">
        <v>0.13701608999999981</v>
      </c>
      <c r="D70" s="306">
        <v>-0.6179832699999992</v>
      </c>
      <c r="E70" s="32"/>
    </row>
    <row r="71" spans="1:6">
      <c r="A71" t="s" vm="11">
        <v>7</v>
      </c>
      <c r="B71" s="307">
        <v>115.11714516999999</v>
      </c>
      <c r="C71" s="306">
        <v>393.07209827000008</v>
      </c>
      <c r="D71" s="306">
        <v>327.37740695999963</v>
      </c>
      <c r="E71" s="32"/>
    </row>
    <row r="72" spans="1:6">
      <c r="A72" t="s" vm="12">
        <v>9</v>
      </c>
      <c r="B72" s="307">
        <v>-1.2622200000000001E-3</v>
      </c>
      <c r="C72" s="306">
        <v>-1.7194799999999998E-3</v>
      </c>
      <c r="D72" s="306">
        <v>1.8469199999999999E-3</v>
      </c>
      <c r="E72" s="32"/>
    </row>
    <row r="73" spans="1:6">
      <c r="A73" s="9" t="s">
        <v>0</v>
      </c>
      <c r="B73" s="361">
        <v>115.34552143999998</v>
      </c>
      <c r="C73" s="362">
        <v>393.20739488000004</v>
      </c>
      <c r="D73" s="362">
        <v>326.7612706099996</v>
      </c>
      <c r="E73" s="32"/>
    </row>
    <row r="74" spans="1:6">
      <c r="A74" t="s" vm="13">
        <v>20</v>
      </c>
      <c r="B74" s="307">
        <v>-107.54403828000004</v>
      </c>
      <c r="C74" s="306">
        <v>-376.25840376999975</v>
      </c>
      <c r="D74" s="306">
        <v>-292.24924436999999</v>
      </c>
      <c r="E74" s="32"/>
    </row>
    <row r="75" spans="1:6">
      <c r="A75" s="9" t="s">
        <v>1</v>
      </c>
      <c r="B75" s="361">
        <v>7.8014831599999468</v>
      </c>
      <c r="C75" s="362">
        <v>16.948991110000293</v>
      </c>
      <c r="D75" s="362">
        <v>34.512026239999614</v>
      </c>
      <c r="E75" s="32"/>
    </row>
    <row r="76" spans="1:6">
      <c r="A76" t="s" vm="14">
        <v>56</v>
      </c>
      <c r="B76" s="307">
        <v>0</v>
      </c>
      <c r="C76" s="306">
        <v>0</v>
      </c>
      <c r="D76" s="306">
        <v>0</v>
      </c>
      <c r="E76" s="32"/>
    </row>
    <row r="77" spans="1:6">
      <c r="A77" s="9" t="s">
        <v>2</v>
      </c>
      <c r="B77" s="361">
        <v>7.8014831599999468</v>
      </c>
      <c r="C77" s="362">
        <v>16.948991110000293</v>
      </c>
      <c r="D77" s="362">
        <v>34.512026239999614</v>
      </c>
      <c r="E77" s="32"/>
    </row>
    <row r="78" spans="1:6">
      <c r="A78" t="s" vm="15">
        <v>481</v>
      </c>
      <c r="B78" s="307">
        <v>-1.716507</v>
      </c>
      <c r="C78" s="306">
        <v>-3.7498490000000002</v>
      </c>
      <c r="D78" s="306">
        <v>-7.6517970000000002</v>
      </c>
      <c r="E78" s="32"/>
    </row>
    <row r="79" spans="1:6" ht="15.75" thickBot="1">
      <c r="A79" s="280" t="s">
        <v>3</v>
      </c>
      <c r="B79" s="369">
        <v>6.0849761599999468</v>
      </c>
      <c r="C79" s="370">
        <v>13.199142110000292</v>
      </c>
      <c r="D79" s="370">
        <v>26.860229239999612</v>
      </c>
    </row>
    <row r="80" spans="1:6">
      <c r="B80" s="32"/>
      <c r="C80" s="32"/>
    </row>
    <row r="81" spans="1:6">
      <c r="A81" s="61" t="s">
        <v>392</v>
      </c>
    </row>
    <row r="82" spans="1:6">
      <c r="A82" s="101" t="s">
        <v>279</v>
      </c>
      <c r="B82" s="70" t="s" vm="106">
        <v>522</v>
      </c>
      <c r="C82" s="15" t="s" vm="104">
        <v>409</v>
      </c>
      <c r="D82" s="15" t="s" vm="101">
        <v>360</v>
      </c>
      <c r="E82" s="15" t="s" vm="6">
        <v>361</v>
      </c>
      <c r="F82" s="15" t="s" vm="7">
        <v>362</v>
      </c>
    </row>
    <row r="83" spans="1:6">
      <c r="A83" t="s" vm="10">
        <v>6</v>
      </c>
      <c r="B83" s="307">
        <v>0.85550202999999958</v>
      </c>
      <c r="C83" s="306">
        <v>1.2096283300000001</v>
      </c>
      <c r="D83" s="306">
        <v>1.2354205900000004</v>
      </c>
      <c r="E83" s="306">
        <v>0.95736738999999993</v>
      </c>
      <c r="F83" s="306">
        <v>0.85651052000000027</v>
      </c>
    </row>
    <row r="84" spans="1:6">
      <c r="A84" t="s" vm="11">
        <v>7</v>
      </c>
      <c r="B84" s="307">
        <v>92.507239670000018</v>
      </c>
      <c r="C84" s="306">
        <v>84.819234990000012</v>
      </c>
      <c r="D84" s="306">
        <v>97.75285150000002</v>
      </c>
      <c r="E84" s="306">
        <v>122.51517664000004</v>
      </c>
      <c r="F84" s="306">
        <v>90.844288830000011</v>
      </c>
    </row>
    <row r="85" spans="1:6">
      <c r="A85" t="s" vm="12">
        <v>9</v>
      </c>
      <c r="B85" s="307">
        <v>0</v>
      </c>
      <c r="C85" s="306">
        <v>0</v>
      </c>
      <c r="D85" s="306">
        <v>0</v>
      </c>
      <c r="E85" s="306">
        <v>0</v>
      </c>
      <c r="F85" s="306">
        <v>0</v>
      </c>
    </row>
    <row r="86" spans="1:6">
      <c r="A86" s="9" t="s">
        <v>0</v>
      </c>
      <c r="B86" s="361">
        <v>93.362741700000015</v>
      </c>
      <c r="C86" s="362">
        <v>86.028863320000013</v>
      </c>
      <c r="D86" s="362">
        <v>98.988272090000024</v>
      </c>
      <c r="E86" s="362">
        <v>123.47254403000004</v>
      </c>
      <c r="F86" s="362">
        <v>91.700799350000011</v>
      </c>
    </row>
    <row r="87" spans="1:6">
      <c r="A87" t="s" vm="13">
        <v>20</v>
      </c>
      <c r="B87" s="307">
        <v>-93.242616159999997</v>
      </c>
      <c r="C87" s="306">
        <v>-98.946285670000066</v>
      </c>
      <c r="D87" s="306">
        <v>-97.955327730000079</v>
      </c>
      <c r="E87" s="306">
        <v>-95.742235839999964</v>
      </c>
      <c r="F87" s="306">
        <v>-88.74251050999996</v>
      </c>
    </row>
    <row r="88" spans="1:6">
      <c r="A88" s="9" t="s">
        <v>1</v>
      </c>
      <c r="B88" s="361">
        <v>0.12012554000001785</v>
      </c>
      <c r="C88" s="362">
        <v>-12.917422350000052</v>
      </c>
      <c r="D88" s="362">
        <v>1.032944359999945</v>
      </c>
      <c r="E88" s="362">
        <v>27.730308190000073</v>
      </c>
      <c r="F88" s="362">
        <v>2.9582888400000513</v>
      </c>
    </row>
    <row r="89" spans="1:6">
      <c r="A89" t="s" vm="14">
        <v>56</v>
      </c>
      <c r="B89" s="307">
        <v>0</v>
      </c>
      <c r="C89" s="306">
        <v>0</v>
      </c>
      <c r="D89" s="306">
        <v>0</v>
      </c>
      <c r="E89" s="306">
        <v>0</v>
      </c>
      <c r="F89" s="306">
        <v>0</v>
      </c>
    </row>
    <row r="90" spans="1:6">
      <c r="A90" s="9" t="s">
        <v>2</v>
      </c>
      <c r="B90" s="361">
        <v>0.12012554000001785</v>
      </c>
      <c r="C90" s="362">
        <v>-12.917422350000052</v>
      </c>
      <c r="D90" s="362">
        <v>1.032944359999945</v>
      </c>
      <c r="E90" s="362">
        <v>27.730308190000073</v>
      </c>
      <c r="F90" s="362">
        <v>2.9582888400000513</v>
      </c>
    </row>
    <row r="91" spans="1:6">
      <c r="A91" t="s" vm="15">
        <v>481</v>
      </c>
      <c r="B91" s="307">
        <v>-2.6427539999999999E-2</v>
      </c>
      <c r="C91" s="306">
        <v>2.71452954</v>
      </c>
      <c r="D91" s="306">
        <v>-0.22724776000000002</v>
      </c>
      <c r="E91" s="306">
        <v>-6.1006677800000002</v>
      </c>
      <c r="F91" s="306">
        <v>-0.65082300000000004</v>
      </c>
    </row>
    <row r="92" spans="1:6" ht="15.75" thickBot="1">
      <c r="A92" s="280" t="s">
        <v>3</v>
      </c>
      <c r="B92" s="369">
        <v>9.369800000001785E-2</v>
      </c>
      <c r="C92" s="370">
        <v>-10.202892810000051</v>
      </c>
      <c r="D92" s="370">
        <v>0.80569659999994503</v>
      </c>
      <c r="E92" s="370">
        <v>21.629640410000071</v>
      </c>
      <c r="F92" s="370">
        <v>2.3074658400000514</v>
      </c>
    </row>
    <row r="94" spans="1:6">
      <c r="A94" s="61" t="s">
        <v>391</v>
      </c>
    </row>
    <row r="95" spans="1:6">
      <c r="A95" s="61"/>
      <c r="B95" s="10" t="s">
        <v>525</v>
      </c>
    </row>
    <row r="96" spans="1:6">
      <c r="A96" s="101" t="s">
        <v>279</v>
      </c>
      <c r="B96" s="70" t="s" vm="107">
        <v>316</v>
      </c>
      <c r="C96" s="15" t="s" vm="5">
        <v>287</v>
      </c>
      <c r="D96" s="15" t="s" vm="3">
        <v>291</v>
      </c>
    </row>
    <row r="97" spans="1:4">
      <c r="A97" t="s" vm="10">
        <v>6</v>
      </c>
      <c r="B97" s="307">
        <v>0.85550202999999969</v>
      </c>
      <c r="C97" s="306">
        <v>4.2589268299999992</v>
      </c>
      <c r="D97" s="306">
        <v>2.4947776600000005</v>
      </c>
    </row>
    <row r="98" spans="1:4">
      <c r="A98" t="s" vm="11">
        <v>7</v>
      </c>
      <c r="B98" s="307">
        <v>92.507239669999976</v>
      </c>
      <c r="C98" s="306">
        <v>395.93155195999998</v>
      </c>
      <c r="D98" s="306">
        <v>448.64879052000015</v>
      </c>
    </row>
    <row r="99" spans="1:4">
      <c r="A99" t="s" vm="12">
        <v>9</v>
      </c>
      <c r="B99" s="307">
        <v>0</v>
      </c>
      <c r="C99" s="306">
        <v>0</v>
      </c>
      <c r="D99" s="306">
        <v>0</v>
      </c>
    </row>
    <row r="100" spans="1:4">
      <c r="A100" s="9" t="s">
        <v>0</v>
      </c>
      <c r="B100" s="361">
        <v>93.362741699999972</v>
      </c>
      <c r="C100" s="362">
        <v>400.19047878999999</v>
      </c>
      <c r="D100" s="362">
        <v>451.14356818000016</v>
      </c>
    </row>
    <row r="101" spans="1:4">
      <c r="A101" t="s" vm="13">
        <v>20</v>
      </c>
      <c r="B101" s="307">
        <v>-93.242616159999969</v>
      </c>
      <c r="C101" s="306">
        <v>-381.38635974999949</v>
      </c>
      <c r="D101" s="306">
        <v>-391.09935045999998</v>
      </c>
    </row>
    <row r="102" spans="1:4">
      <c r="A102" s="9" t="s">
        <v>1</v>
      </c>
      <c r="B102" s="361">
        <v>0.12012554000000364</v>
      </c>
      <c r="C102" s="362">
        <v>18.804119040000501</v>
      </c>
      <c r="D102" s="362">
        <v>60.044217720000177</v>
      </c>
    </row>
    <row r="103" spans="1:4">
      <c r="A103" t="s" vm="14">
        <v>56</v>
      </c>
      <c r="B103" s="307">
        <v>0</v>
      </c>
      <c r="C103" s="306">
        <v>0</v>
      </c>
      <c r="D103" s="306">
        <v>0</v>
      </c>
    </row>
    <row r="104" spans="1:4">
      <c r="A104" s="9" t="s">
        <v>2</v>
      </c>
      <c r="B104" s="361">
        <v>0.12012554000000364</v>
      </c>
      <c r="C104" s="362">
        <v>18.804119040000501</v>
      </c>
      <c r="D104" s="362">
        <v>60.044217720000177</v>
      </c>
    </row>
    <row r="105" spans="1:4">
      <c r="A105" t="s" vm="15">
        <v>481</v>
      </c>
      <c r="B105" s="307">
        <v>-2.6427539999999999E-2</v>
      </c>
      <c r="C105" s="306">
        <v>-4.2642090000000001</v>
      </c>
      <c r="D105" s="306">
        <v>-13.379104999999999</v>
      </c>
    </row>
    <row r="106" spans="1:4" ht="15.75" thickBot="1">
      <c r="A106" s="280" t="s">
        <v>3</v>
      </c>
      <c r="B106" s="369">
        <v>9.3698000000003639E-2</v>
      </c>
      <c r="C106" s="370">
        <v>14.5399100400005</v>
      </c>
      <c r="D106" s="370">
        <v>46.665112720000181</v>
      </c>
    </row>
  </sheetData>
  <pageMargins left="0.7" right="0.7" top="0.75" bottom="0.75" header="0.3" footer="0.3"/>
  <pageSetup paperSize="9" scale="48" fitToHeight="0" orientation="portrait" r:id="rId1"/>
  <headerFooter>
    <oddHeader xml:space="preserve">&amp;RFactbook - SpareBank 1 SR-Bank Group </oddHeader>
    <oddFooter>&amp;R&amp;P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6BF97DBCB9914B9158A56019E15D08" ma:contentTypeVersion="4" ma:contentTypeDescription="Create a new document." ma:contentTypeScope="" ma:versionID="5af65204cd19e5f95eb4c2a95f0a8f18">
  <xsd:schema xmlns:xsd="http://www.w3.org/2001/XMLSchema" xmlns:xs="http://www.w3.org/2001/XMLSchema" xmlns:p="http://schemas.microsoft.com/office/2006/metadata/properties" xmlns:ns2="d4cc6d02-e547-4b8a-aa32-f1de7cf580b4" xmlns:ns3="a3d310ad-ff41-4ac4-b61e-e7dd1401a4ef" targetNamespace="http://schemas.microsoft.com/office/2006/metadata/properties" ma:root="true" ma:fieldsID="0139f53b7f716c2c3354aae1aa90630b" ns2:_="" ns3:_="">
    <xsd:import namespace="d4cc6d02-e547-4b8a-aa32-f1de7cf580b4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6d02-e547-4b8a-aa32-f1de7cf58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0A2492-E317-4A34-8E7A-91AF63811BAD}">
  <ds:schemaRefs>
    <ds:schemaRef ds:uri="a3d310ad-ff41-4ac4-b61e-e7dd1401a4ef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d4cc6d02-e547-4b8a-aa32-f1de7cf580b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CAAEF5C-E575-45F6-9A0B-BBF337EC0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c6d02-e547-4b8a-aa32-f1de7cf580b4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E1ECE6-0866-4F61-8F53-B2479C9D1C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13</vt:i4>
      </vt:variant>
    </vt:vector>
  </HeadingPairs>
  <TitlesOfParts>
    <vt:vector size="35" baseType="lpstr">
      <vt:lpstr>Front page</vt:lpstr>
      <vt:lpstr>Contact info</vt:lpstr>
      <vt:lpstr>Contents</vt:lpstr>
      <vt:lpstr>Chapter 1</vt:lpstr>
      <vt:lpstr>1.1 Fin. results &amp; key fig.</vt:lpstr>
      <vt:lpstr>1.2 NII</vt:lpstr>
      <vt:lpstr>1.3 Non-NII</vt:lpstr>
      <vt:lpstr>1.4 Operating expenses</vt:lpstr>
      <vt:lpstr>1.5 Subsidiaries</vt:lpstr>
      <vt:lpstr>1.5 Ownership interest</vt:lpstr>
      <vt:lpstr>1.6 Loans &amp; fin. comm.</vt:lpstr>
      <vt:lpstr>1.7 Liq&amp;funding (1)</vt:lpstr>
      <vt:lpstr>1.7 Liq&amp;funding (2)</vt:lpstr>
      <vt:lpstr>1.7 Ratings</vt:lpstr>
      <vt:lpstr>1.7 Major shareholders</vt:lpstr>
      <vt:lpstr>1.8 Cap.adeq</vt:lpstr>
      <vt:lpstr>1.9 Sustainable financing</vt:lpstr>
      <vt:lpstr>Chapter 2</vt:lpstr>
      <vt:lpstr>2.1 Fin perf</vt:lpstr>
      <vt:lpstr>2.2 RM</vt:lpstr>
      <vt:lpstr>2.3 CM</vt:lpstr>
      <vt:lpstr>2 4 SME</vt:lpstr>
      <vt:lpstr>'1.1 Fin. results &amp; key fig.'!Utskriftsområde</vt:lpstr>
      <vt:lpstr>'1.2 NII'!Utskriftsområde</vt:lpstr>
      <vt:lpstr>'1.5 Ownership interest'!Utskriftsområde</vt:lpstr>
      <vt:lpstr>'1.5 Subsidiaries'!Utskriftsområde</vt:lpstr>
      <vt:lpstr>'1.7 Liq&amp;funding (1)'!Utskriftsområde</vt:lpstr>
      <vt:lpstr>'1.7 Liq&amp;funding (2)'!Utskriftsområde</vt:lpstr>
      <vt:lpstr>'1.7 Ratings'!Utskriftsområde</vt:lpstr>
      <vt:lpstr>'1.8 Cap.adeq'!Utskriftsområde</vt:lpstr>
      <vt:lpstr>'2.2 RM'!Utskriftsområde</vt:lpstr>
      <vt:lpstr>'Chapter 1'!Utskriftsområde</vt:lpstr>
      <vt:lpstr>'Chapter 2'!Utskriftsområde</vt:lpstr>
      <vt:lpstr>Contents!Utskriftsområde</vt:lpstr>
      <vt:lpstr>'Front page'!Utskriftsområde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 Hansen</dc:creator>
  <cp:lastModifiedBy>Henriette Hansen</cp:lastModifiedBy>
  <cp:lastPrinted>2023-02-02T07:57:09Z</cp:lastPrinted>
  <dcterms:created xsi:type="dcterms:W3CDTF">2022-11-08T05:52:51Z</dcterms:created>
  <dcterms:modified xsi:type="dcterms:W3CDTF">2023-05-03T12:50:42Z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0x010100576BF97DBCB9914B9158A56019E15D08</vt:lpwstr>
  </property>
</Properties>
</file>