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M:\KM\6 Treasury\SRBOL\Portefølje\Portefølje\2019\03_March\"/>
    </mc:Choice>
  </mc:AlternateContent>
  <xr:revisionPtr revIDLastSave="0" documentId="8_{76BBE9DB-6A35-4D2F-BC8E-FCB364E98017}" xr6:coauthVersionLast="36" xr6:coauthVersionMax="36" xr10:uidLastSave="{00000000-0000-0000-0000-000000000000}"/>
  <bookViews>
    <workbookView xWindow="0" yWindow="0" windowWidth="28800" windowHeight="14025" activeTab="3" xr2:uid="{D8B7A154-C943-4269-8251-7567BD2A19ED}"/>
  </bookViews>
  <sheets>
    <sheet name="Disclaimer" sheetId="1" r:id="rId1"/>
    <sheet name="Introduction" sheetId="2" r:id="rId2"/>
    <sheet name="FAQ" sheetId="3" r:id="rId3"/>
    <sheet name="A. HTT General" sheetId="4" r:id="rId4"/>
    <sheet name="B1. HTT Mortgage Assets" sheetId="5" r:id="rId5"/>
    <sheet name="B3. HTT Shipping Assets" sheetId="6" r:id="rId6"/>
    <sheet name="C. HTT Harmonised Glossary" sheetId="7" r:id="rId7"/>
    <sheet name="D. Insert Nat Trans Templ" sheetId="8" r:id="rId8"/>
    <sheet name="E. Optional ECB-ECAIs data" sheetId="9" r:id="rId9"/>
  </sheets>
  <externalReferences>
    <externalReference r:id="rId10"/>
    <externalReference r:id="rId11"/>
    <externalReference r:id="rId12"/>
    <externalReference r:id="rId13"/>
    <externalReference r:id="rId14"/>
    <externalReference r:id="rId15"/>
    <externalReference r:id="rId16"/>
  </externalReferences>
  <definedNames>
    <definedName name="\M">#REF!</definedName>
    <definedName name="______bal2">#REF!</definedName>
    <definedName name="_____bal2">#REF!</definedName>
    <definedName name="____bal2">#REF!</definedName>
    <definedName name="___bal2">#REF!</definedName>
    <definedName name="__123Graph_A" hidden="1">#REF!</definedName>
    <definedName name="__123Graph_B" hidden="1">#REF!</definedName>
    <definedName name="__123Graph_C" hidden="1">#REF!</definedName>
    <definedName name="__123Graph_D" hidden="1">#REF!</definedName>
    <definedName name="__123Graph_E" hidden="1">#REF!</definedName>
    <definedName name="__123Graph_F" hidden="1">#REF!</definedName>
    <definedName name="__123Graph_X" hidden="1">#REF!</definedName>
    <definedName name="__bal2">#REF!</definedName>
    <definedName name="_bal2">#REF!</definedName>
    <definedName name="_xlnm._FilterDatabase" localSheetId="3" hidden="1">'A. HTT General'!$L$112:$L$126</definedName>
    <definedName name="_xlnm._FilterDatabase" localSheetId="4" hidden="1">'B1. HTT Mortgage Assets'!$A$11:$D$187</definedName>
    <definedName name="acceptable_use_policy" localSheetId="0">Disclaimer!#REF!</definedName>
    <definedName name="AccountingRegime">""</definedName>
    <definedName name="AdjRange1">#REF!</definedName>
    <definedName name="AdjRange10">#REF!</definedName>
    <definedName name="AdjRange11">#REF!</definedName>
    <definedName name="AdjRange12">#REF!</definedName>
    <definedName name="AdjRange13">#REF!</definedName>
    <definedName name="AdjRange14">#REF!</definedName>
    <definedName name="AdjRange15">#REF!</definedName>
    <definedName name="AdjRange16">#REF!</definedName>
    <definedName name="AdjRange17">#REF!</definedName>
    <definedName name="AdjRange18">#REF!</definedName>
    <definedName name="AdjRange2">#REF!</definedName>
    <definedName name="AdjRange20">#REF!</definedName>
    <definedName name="AdjRange21">#REF!</definedName>
    <definedName name="AdjRange22">#REF!</definedName>
    <definedName name="AdjRange23">#REF!</definedName>
    <definedName name="AdjRange24">#REF!</definedName>
    <definedName name="AdjRange25">#REF!</definedName>
    <definedName name="AdjRange26">#REF!</definedName>
    <definedName name="AdjRange27">#REF!</definedName>
    <definedName name="AdjRange28">#REF!</definedName>
    <definedName name="AdjRange3">#REF!</definedName>
    <definedName name="AdjRange5">#REF!</definedName>
    <definedName name="AdjRange6">#REF!</definedName>
    <definedName name="AdjRange7">#REF!</definedName>
    <definedName name="AdjRange8">#REF!</definedName>
    <definedName name="AdjRange9">#REF!</definedName>
    <definedName name="AmortisingTypes">[3]Lists!$E$56:$E$58</definedName>
    <definedName name="AnsvKap">#REF!</definedName>
    <definedName name="AS2DocOpenMode" hidden="1">"AS2DocumentEdit"</definedName>
    <definedName name="Assets_Backing">[3]Lists!$G$32:$G$34</definedName>
    <definedName name="b">#REF!</definedName>
    <definedName name="Bal">#REF!</definedName>
    <definedName name="BankNameMoodysOrgNumConcat">"Bank Name: &lt;Moody's Org. Num.&gt;"</definedName>
    <definedName name="BCDSBSAccountsHeaderRowInterval">1</definedName>
    <definedName name="BCDSBSAccountsLastColumnBreadth">3</definedName>
    <definedName name="BCDSBSAccountsRowInterval">2</definedName>
    <definedName name="BCDSBSAccountsTemplateRowCount">2</definedName>
    <definedName name="BCDSBSAdjustmentsHeaderRowInterval">1</definedName>
    <definedName name="BCDSBSAdjustmentsLastColumnBreadth">1</definedName>
    <definedName name="BCDSBSAdjustmentsRowInterval">1</definedName>
    <definedName name="BCDSBSAdjustmentsTemplateRowCount">2</definedName>
    <definedName name="BCDSLetteringAdjustmentsRowInterval">1</definedName>
    <definedName name="Commercial_Types">[3]Lists!$A$123:$A$140</definedName>
    <definedName name="CommercialCollateralTypes">[3]Lists!$A$55:$A$66</definedName>
    <definedName name="Counterparty">'[4]Verdi swapper'!$C$13</definedName>
    <definedName name="CountriesEEA">[3]Lists!$A$193:$A$218</definedName>
    <definedName name="CountryList">[3]Lists!$E$194:$E$217</definedName>
    <definedName name="CoverPoolAssets">'[1]Issuer Data'!$C$13</definedName>
    <definedName name="CreditRiskBSAccountsHeaderRowInterval">1</definedName>
    <definedName name="CreditRiskBSAccountsRowInterval">2</definedName>
    <definedName name="CreditRiskBSAccountsTemplateRowCount">2</definedName>
    <definedName name="CreditRiskBSAdjustmentsLastColumnBreadth">1</definedName>
    <definedName name="CreditRiskBSAdjustmentsRowInterval">1</definedName>
    <definedName name="CreditRiskBSAdjustmentsTemplateRowCount">1</definedName>
    <definedName name="CreditRiskISAccountsHeaderRowInterval">1</definedName>
    <definedName name="CreditRiskISAccountsRowInterval">2</definedName>
    <definedName name="CreditRiskISAccountsTemplateRowCount">2</definedName>
    <definedName name="CreditRiskISAdjustmentsLastColumnBreadth">1</definedName>
    <definedName name="CreditRiskISAdjustmentsRowInterval">1</definedName>
    <definedName name="CreditRiskISAdjustmentsTemplateRowCount">1</definedName>
    <definedName name="Currency">"Currency: "</definedName>
    <definedName name="CurrencyScale">"Currency"</definedName>
    <definedName name="CurrYr">0</definedName>
    <definedName name="CurveToggle">'[4]Verdi swapper'!$U$10</definedName>
    <definedName name="CutOffDate">#REF!</definedName>
    <definedName name="Debtor_Type">[3]Lists!$E$81:$E$85</definedName>
    <definedName name="DefinedBenefitPlanISAccountsHeaderRowInterval">1</definedName>
    <definedName name="DefinedBenefitPlanISAccountsRowInterval">2</definedName>
    <definedName name="DefinedBenefitPlanISAccountsTemplateRowCount">2</definedName>
    <definedName name="DefinedBenefitPlanISAdjustmentsLastColumnBreadth">1</definedName>
    <definedName name="DefinedBenefitPlanISAdjustmentsRowInterval">1</definedName>
    <definedName name="DefinedBenefitPlanISAdjustmentsTemplateRowCount">1</definedName>
    <definedName name="Eligible_Ineligible">[3]Lists!$I$51:$I$52</definedName>
    <definedName name="Eurokurs">[5]Kodeark!$E$8</definedName>
    <definedName name="FinancialStatementPeriodEnded">"Financial statement period ended:"</definedName>
    <definedName name="first">#REF!</definedName>
    <definedName name="Fixed_Floating">[3]Lists!$F$56:$F$57</definedName>
    <definedName name="Forside">#REF!</definedName>
    <definedName name="France_Region">[3]Lists!$I$6:$I$34</definedName>
    <definedName name="Frequency">[3]Lists!$E$41:$E$42</definedName>
    <definedName name="Frequency4">[3]Lists!$F$60:$F$64</definedName>
    <definedName name="Frequency5">[3]Lists!$E$60:$E$63,[3]Lists!$E$65</definedName>
    <definedName name="Frequency6">[3]Lists!$G$67:$G$71</definedName>
    <definedName name="Frequency7">[3]Lists!$E$60:$E$65</definedName>
    <definedName name="FX">[3]Lists!$B$6:$B$29</definedName>
    <definedName name="FX_2">[3]Lists!$B$6:$B$30</definedName>
    <definedName name="fyProjectName">#REF!</definedName>
    <definedName name="general_tc" localSheetId="0">Disclaimer!$A$61</definedName>
    <definedName name="Hjemmelkoder">[5]Kodeark!$H$3:$H$14</definedName>
    <definedName name="IAS39BSAccountsHeaderRowInterval">4</definedName>
    <definedName name="IAS39BSAccountsRowInterval">2</definedName>
    <definedName name="IAS39BSAccountsTemplateRowCount">2</definedName>
    <definedName name="IAS39BSAdjustmentsLastColumnBreadth">1</definedName>
    <definedName name="IAS39BSAdjustmentsRowInterval">1</definedName>
    <definedName name="IAS39BSAdjustmentsTemplateRowCount">1</definedName>
    <definedName name="IAS39ISAccountsHeaderRowInterval">2</definedName>
    <definedName name="IAS39ISAccountsRowInterval">2</definedName>
    <definedName name="IAS39ISAccountsTemplateRowCount">2</definedName>
    <definedName name="IAS39ISAdjustmentsLastColumnBreadth">1</definedName>
    <definedName name="IAS39ISAdjustmentsRowInterval">1</definedName>
    <definedName name="IAS39ISAdjustmentsTemplateRowCount">1</definedName>
    <definedName name="IncrementalTaxRate">0.02</definedName>
    <definedName name="Innskudd">'[6]Priser innskudd'!$D$18:$E$18</definedName>
    <definedName name="Input_R_TotalLoanBalance">[1]ResidentialTotalLTV!$C$7</definedName>
    <definedName name="Input_R_Transpose_PriorRanks">[1]ResidentialTotalLTV!$Y$278:$Y$282,[1]ResidentialTotalLTV!$W$278:$W$282,[1]ResidentialTotalLTV!$U$278:$U$282,[1]ResidentialTotalLTV!$S$278:$S$282,[1]ResidentialTotalLTV!$Q$278:$Q$282,[1]ResidentialTotalLTV!$O$278:$O$282,[1]ResidentialTotalLTV!$M$278:$M$282,[1]ResidentialTotalLTV!$K$278:$K$282,[1]ResidentialTotalLTV!$I$278:$I$282,[1]ResidentialTotalLTV!$G$278:$G$282,[1]ResidentialTotalLTV!$E$278:$E$282</definedName>
    <definedName name="Input_R_WAIRFloat">[1]ResidentialTotalLTV!$C$18</definedName>
    <definedName name="IR_Type">[3]Lists!$G$37:$G$42</definedName>
    <definedName name="JaNei">[5]Kodeark!$K$22:$K$24</definedName>
    <definedName name="Kode3b">[5]Kodeark!#REF!</definedName>
    <definedName name="Kolonne13">[5]Engasjementer!$Q$5:$Q$252</definedName>
    <definedName name="Kolonne16">[5]Engasjementer!$U$5:$U$252</definedName>
    <definedName name="KVARTAL">#REF!</definedName>
    <definedName name="Lists_GOS">[3]Lists!$C$162:$C$164</definedName>
    <definedName name="Lists_Sector">[3]Lists!$A$162:$A$177</definedName>
    <definedName name="LocalCurrency">"Amounts in local currency"</definedName>
    <definedName name="Moodys_Scale">[3]Lists!$A$99:$A$117</definedName>
    <definedName name="måned">[5]Kodeark!$K$4:$K$8</definedName>
    <definedName name="navn">#REF!</definedName>
    <definedName name="Nominal_NPV">[3]Lists!$I$48:$I$49</definedName>
    <definedName name="NonStdGroup0RowInterval">1</definedName>
    <definedName name="NonStdLastColumnBreadth">1</definedName>
    <definedName name="NonStdTemplateRowCount">2</definedName>
    <definedName name="NOTE1">#REF!</definedName>
    <definedName name="NOTE5">#REF!</definedName>
    <definedName name="NSGroupSection">#REF!</definedName>
    <definedName name="OBSGroupSection">#REF!</definedName>
    <definedName name="OffBalanceGroup0RowInterval">1</definedName>
    <definedName name="OffBalanceLastColumnBreadth">1</definedName>
    <definedName name="OffBalanceTemplateRowCount">2</definedName>
    <definedName name="Performing2">[3]Lists!$E$70:$E$78</definedName>
    <definedName name="PeriodEndDate">TODAY()</definedName>
    <definedName name="Portefølje">[1]!Tabell13[#All]</definedName>
    <definedName name="Prepayment">[3]Lists!$I$45:$I$46</definedName>
    <definedName name="Principal_repayment_Patern">[3]Lists!$I$56:$I$63</definedName>
    <definedName name="privacy_policy" localSheetId="0">Disclaimer!$A$136</definedName>
    <definedName name="PRP">'[3]Commercial Stratified'!$B$224:$B$230</definedName>
    <definedName name="PublicSectorOptions">[3]Lists!$K$35:$K$44</definedName>
    <definedName name="RESBAL">#REF!</definedName>
    <definedName name="Risikovekt">[5]Kodeark!$H$3:$I$13</definedName>
    <definedName name="saldo">#REF!</definedName>
    <definedName name="sektor_base">[5]Kodeark!$B$3:$C$39</definedName>
    <definedName name="SektorTekst">[5]Kodeark!$B$3:$B$39</definedName>
    <definedName name="Selskapsnivå">[5]Kodeark!$K$18:$K$20</definedName>
    <definedName name="sikkerhets">[5]Kodeark!$E$3:$E$4</definedName>
    <definedName name="StatementType">"TYPE"</definedName>
    <definedName name="Static_Dynamic">[3]Lists!$I$41:$I$42</definedName>
    <definedName name="styre">#REF!</definedName>
    <definedName name="Swap_Profile">[3]Lists!$A$81:$A$83</definedName>
    <definedName name="Tenant_Weighting">[3]Lists!$E$102:$E$105</definedName>
    <definedName name="Timeframe_DSCR">[3]Lists!$A$91:$A$95</definedName>
    <definedName name="UM_Asset1_Arrears_Option1_2OrLess">#REF!</definedName>
    <definedName name="UM_Asset1_Arrears_Option1_2To6">#REF!</definedName>
    <definedName name="UM_Asset1_Arrears_Option1_6Plus">#REF!</definedName>
    <definedName name="UM_Asset1_Arrears_Option2_3OrLess">#REF!</definedName>
    <definedName name="UM_Asset1_Arrears_Option2_3To6">#REF!</definedName>
    <definedName name="UM_Asset1_Arrears_Option2_6Plus">#REF!</definedName>
    <definedName name="UM_Asset10_Arrears_Option1_2OrLess">#REF!</definedName>
    <definedName name="UM_Asset10_Arrears_Option1_2To6">#REF!</definedName>
    <definedName name="UM_Asset10_Arrears_Option1_6Plus">#REF!</definedName>
    <definedName name="UM_Asset10_Arrears_Option2_3OrLess">#REF!</definedName>
    <definedName name="UM_Asset10_Arrears_Option2_3To6">#REF!</definedName>
    <definedName name="UM_Asset10_Arrears_Option2_6Plus">#REF!</definedName>
    <definedName name="UM_Asset10Balance">#REF!</definedName>
    <definedName name="UM_Asset10ExposureCountries">#REF!</definedName>
    <definedName name="UM_Asset10ExposureCountryOther">#REF!</definedName>
    <definedName name="UM_Asset10Fixed">#REF!</definedName>
    <definedName name="UM_Asset10Floating">#REF!</definedName>
    <definedName name="UM_Asset10Ltv0To40">#REF!</definedName>
    <definedName name="UM_Asset10Ltv100Plus">#REF!</definedName>
    <definedName name="UM_Asset10Ltv40To50">#REF!</definedName>
    <definedName name="UM_Asset10Ltv50To60">#REF!</definedName>
    <definedName name="UM_Asset10Ltv60To70">#REF!</definedName>
    <definedName name="UM_Asset10Ltv70To80">#REF!</definedName>
    <definedName name="UM_Asset10Ltv80To90">#REF!</definedName>
    <definedName name="UM_Asset10Ltv90To100">#REF!</definedName>
    <definedName name="UM_Asset10LTVType">#REF!</definedName>
    <definedName name="UM_Asset10NumberOfLoans">#REF!</definedName>
    <definedName name="UM_Asset10RegionOther">#REF!</definedName>
    <definedName name="UM_Asset10Regions">#REF!</definedName>
    <definedName name="UM_Asset1Balance">#REF!</definedName>
    <definedName name="UM_Asset1ExposureCountries">#REF!</definedName>
    <definedName name="UM_Asset1ExposureCountryOther">#REF!</definedName>
    <definedName name="UM_Asset1Fixed">#REF!</definedName>
    <definedName name="UM_Asset1Floating">#REF!</definedName>
    <definedName name="UM_Asset1Ltv0To40">#REF!</definedName>
    <definedName name="UM_Asset1Ltv100Plus">#REF!</definedName>
    <definedName name="UM_Asset1Ltv40To50">#REF!</definedName>
    <definedName name="UM_Asset1Ltv50To60">#REF!</definedName>
    <definedName name="UM_Asset1Ltv60To70">#REF!</definedName>
    <definedName name="UM_Asset1Ltv70To80">#REF!</definedName>
    <definedName name="UM_Asset1Ltv80To90">#REF!</definedName>
    <definedName name="UM_Asset1Ltv90To100">#REF!</definedName>
    <definedName name="UM_Asset1LTVType">#REF!</definedName>
    <definedName name="UM_Asset1NumberOfLoans">#REF!</definedName>
    <definedName name="UM_Asset1RegionOther">#REF!</definedName>
    <definedName name="UM_Asset1Regions">#REF!</definedName>
    <definedName name="UM_Asset2_Arrears_Option1_2OrLess">#REF!</definedName>
    <definedName name="UM_Asset2_Arrears_Option1_2To6">#REF!</definedName>
    <definedName name="UM_Asset2_Arrears_Option1_6Plus">#REF!</definedName>
    <definedName name="UM_Asset2_Arrears_Option2_3OrLess">#REF!</definedName>
    <definedName name="UM_Asset2_Arrears_Option2_3To6">#REF!</definedName>
    <definedName name="UM_Asset2_Arrears_Option2_6Plus">#REF!</definedName>
    <definedName name="UM_Asset2Balance">#REF!</definedName>
    <definedName name="UM_Asset2ExposureCountries">#REF!</definedName>
    <definedName name="UM_Asset2ExposureCountryOther">#REF!</definedName>
    <definedName name="UM_Asset2Fixed">#REF!</definedName>
    <definedName name="UM_Asset2Floating">#REF!</definedName>
    <definedName name="UM_Asset2Ltv0To40">#REF!</definedName>
    <definedName name="UM_Asset2Ltv100Plus">#REF!</definedName>
    <definedName name="UM_Asset2Ltv40To50">#REF!</definedName>
    <definedName name="UM_Asset2Ltv50To60">#REF!</definedName>
    <definedName name="UM_Asset2Ltv60To70">#REF!</definedName>
    <definedName name="UM_Asset2Ltv70To80">#REF!</definedName>
    <definedName name="UM_Asset2Ltv80To90">#REF!</definedName>
    <definedName name="UM_Asset2Ltv90To100">#REF!</definedName>
    <definedName name="UM_Asset2LTVType">#REF!</definedName>
    <definedName name="UM_Asset2NumberOfLoans">#REF!</definedName>
    <definedName name="UM_Asset2RegionOther">#REF!</definedName>
    <definedName name="UM_Asset2Regions">#REF!</definedName>
    <definedName name="UM_Asset3_Arrears_Option1_2OrLess">#REF!</definedName>
    <definedName name="UM_Asset3_Arrears_Option1_2To6">#REF!</definedName>
    <definedName name="UM_Asset3_Arrears_Option1_6Plus">#REF!</definedName>
    <definedName name="UM_Asset3_Arrears_Option2_3OrLess">#REF!</definedName>
    <definedName name="UM_Asset3_Arrears_Option2_3To6">#REF!</definedName>
    <definedName name="UM_Asset3_Arrears_Option2_6Plus">#REF!</definedName>
    <definedName name="UM_Asset3Balance">#REF!</definedName>
    <definedName name="UM_Asset3ExposureCountries">#REF!</definedName>
    <definedName name="UM_Asset3ExposureCountryOther">#REF!</definedName>
    <definedName name="UM_Asset3Fixed">#REF!</definedName>
    <definedName name="UM_Asset3Floating">#REF!</definedName>
    <definedName name="UM_Asset3Ltv0To40">#REF!</definedName>
    <definedName name="UM_Asset3Ltv100Plus">#REF!</definedName>
    <definedName name="UM_Asset3Ltv40To50">#REF!</definedName>
    <definedName name="UM_Asset3Ltv50To60">#REF!</definedName>
    <definedName name="UM_Asset3Ltv60To70">#REF!</definedName>
    <definedName name="UM_Asset3Ltv70To80">#REF!</definedName>
    <definedName name="UM_Asset3Ltv80To90">#REF!</definedName>
    <definedName name="UM_Asset3Ltv90To100">#REF!</definedName>
    <definedName name="UM_Asset3LTVType">#REF!</definedName>
    <definedName name="UM_Asset3NumberOfLoans">#REF!</definedName>
    <definedName name="UM_Asset3RegionOther">#REF!</definedName>
    <definedName name="UM_Asset3Regions">#REF!</definedName>
    <definedName name="UM_Asset4_Arrears_Option1_2OrLess">#REF!</definedName>
    <definedName name="UM_Asset4_Arrears_Option1_2To6">#REF!</definedName>
    <definedName name="UM_Asset4_Arrears_Option1_6Plus">#REF!</definedName>
    <definedName name="UM_Asset4_Arrears_Option2_3OrLess">#REF!</definedName>
    <definedName name="UM_Asset4_Arrears_Option2_3To6">#REF!</definedName>
    <definedName name="UM_Asset4_Arrears_Option2_6Plus">#REF!</definedName>
    <definedName name="UM_Asset4Balance">#REF!</definedName>
    <definedName name="UM_Asset4ExposureCountries">#REF!</definedName>
    <definedName name="UM_Asset4ExposureCountryOther">#REF!</definedName>
    <definedName name="UM_Asset4Fixed">#REF!</definedName>
    <definedName name="UM_Asset4Floating">#REF!</definedName>
    <definedName name="UM_Asset4Ltv0To40">#REF!</definedName>
    <definedName name="UM_Asset4Ltv100Plus">#REF!</definedName>
    <definedName name="UM_Asset4Ltv40To50">#REF!</definedName>
    <definedName name="UM_Asset4Ltv50To60">#REF!</definedName>
    <definedName name="UM_Asset4Ltv60To70">#REF!</definedName>
    <definedName name="UM_Asset4Ltv70To80">#REF!</definedName>
    <definedName name="UM_Asset4Ltv80To90">#REF!</definedName>
    <definedName name="UM_Asset4Ltv90To100">#REF!</definedName>
    <definedName name="UM_Asset4LTVType">#REF!</definedName>
    <definedName name="UM_Asset4NumberOfLoans">#REF!</definedName>
    <definedName name="UM_Asset4RegionOther">#REF!</definedName>
    <definedName name="UM_Asset4Regions">#REF!</definedName>
    <definedName name="UM_Asset5_Arrears_Option1_2OrLess">#REF!</definedName>
    <definedName name="UM_Asset5_Arrears_Option1_2To6">#REF!</definedName>
    <definedName name="UM_Asset5_Arrears_Option1_6Plus">#REF!</definedName>
    <definedName name="UM_Asset5_Arrears_Option2_3OrLess">#REF!</definedName>
    <definedName name="UM_Asset5_Arrears_Option2_3To6">#REF!</definedName>
    <definedName name="UM_Asset5_Arrears_Option2_6Plus">#REF!</definedName>
    <definedName name="UM_Asset5Balance">#REF!</definedName>
    <definedName name="UM_Asset5ExposureCountries">#REF!</definedName>
    <definedName name="UM_Asset5ExposureCountryOther">#REF!</definedName>
    <definedName name="UM_Asset5Fixed">#REF!</definedName>
    <definedName name="UM_Asset5Floating">#REF!</definedName>
    <definedName name="UM_Asset5Ltv0To40">#REF!</definedName>
    <definedName name="UM_Asset5Ltv100Plus">#REF!</definedName>
    <definedName name="UM_Asset5Ltv40To50">#REF!</definedName>
    <definedName name="UM_Asset5Ltv50To60">#REF!</definedName>
    <definedName name="UM_Asset5Ltv60To70">#REF!</definedName>
    <definedName name="UM_Asset5Ltv70To80">#REF!</definedName>
    <definedName name="UM_Asset5Ltv80To90">#REF!</definedName>
    <definedName name="UM_Asset5Ltv90To100">#REF!</definedName>
    <definedName name="UM_Asset5LTVType">#REF!</definedName>
    <definedName name="UM_Asset5NumberOfLoans">#REF!</definedName>
    <definedName name="UM_Asset5RegionOther">#REF!</definedName>
    <definedName name="UM_Asset5Regions">#REF!</definedName>
    <definedName name="UM_Asset6_Arrears_Option1_2OrLess">#REF!</definedName>
    <definedName name="UM_Asset6_Arrears_Option1_2To6">#REF!</definedName>
    <definedName name="UM_Asset6_Arrears_Option1_6Plus">#REF!</definedName>
    <definedName name="UM_Asset6_Arrears_Option2_3OrLess">#REF!</definedName>
    <definedName name="UM_Asset6_Arrears_Option2_3To6">#REF!</definedName>
    <definedName name="UM_Asset6_Arrears_Option2_6Plus">#REF!</definedName>
    <definedName name="UM_Asset6Balance">#REF!</definedName>
    <definedName name="UM_Asset6ExposureCountries">#REF!</definedName>
    <definedName name="UM_Asset6ExposureCountryOther">#REF!</definedName>
    <definedName name="UM_Asset6Fixed">#REF!</definedName>
    <definedName name="UM_Asset6Floating">#REF!</definedName>
    <definedName name="UM_Asset6Ltv0To40">#REF!</definedName>
    <definedName name="UM_Asset6Ltv100Plus">#REF!</definedName>
    <definedName name="UM_Asset6Ltv40To50">#REF!</definedName>
    <definedName name="UM_Asset6Ltv50To60">#REF!</definedName>
    <definedName name="UM_Asset6Ltv60To70">#REF!</definedName>
    <definedName name="UM_Asset6Ltv70To80">#REF!</definedName>
    <definedName name="UM_Asset6Ltv80To90">#REF!</definedName>
    <definedName name="UM_Asset6Ltv90To100">#REF!</definedName>
    <definedName name="UM_Asset6LTVType">#REF!</definedName>
    <definedName name="UM_Asset6NumberOfLoans">#REF!</definedName>
    <definedName name="UM_Asset6RegionOther">#REF!</definedName>
    <definedName name="UM_Asset6Regions">#REF!</definedName>
    <definedName name="UM_Asset7_Arrears_Option1_2OrLess">#REF!</definedName>
    <definedName name="UM_Asset7_Arrears_Option1_2To6">#REF!</definedName>
    <definedName name="UM_Asset7_Arrears_Option1_6Plus">#REF!</definedName>
    <definedName name="UM_Asset7_Arrears_Option2_3OrLess">#REF!</definedName>
    <definedName name="UM_Asset7_Arrears_Option2_3To6">#REF!</definedName>
    <definedName name="UM_Asset7_Arrears_Option2_6Plus">#REF!</definedName>
    <definedName name="UM_Asset7Balance">#REF!</definedName>
    <definedName name="UM_Asset7ExposureCountries">#REF!</definedName>
    <definedName name="UM_Asset7ExposureCountryOther">#REF!</definedName>
    <definedName name="UM_Asset7Fixed">#REF!</definedName>
    <definedName name="UM_Asset7Floating">#REF!</definedName>
    <definedName name="UM_Asset7Ltv0To40">#REF!</definedName>
    <definedName name="UM_Asset7Ltv100Plus">#REF!</definedName>
    <definedName name="UM_Asset7Ltv40To50">#REF!</definedName>
    <definedName name="UM_Asset7Ltv50To60">#REF!</definedName>
    <definedName name="UM_Asset7Ltv60To70">#REF!</definedName>
    <definedName name="UM_Asset7Ltv70To80">#REF!</definedName>
    <definedName name="UM_Asset7Ltv80To90">#REF!</definedName>
    <definedName name="UM_Asset7Ltv90To100">#REF!</definedName>
    <definedName name="UM_Asset7LTVType">#REF!</definedName>
    <definedName name="UM_Asset7NumberOfLoans">#REF!</definedName>
    <definedName name="UM_Asset7RegionOther">#REF!</definedName>
    <definedName name="UM_Asset7Regions">#REF!</definedName>
    <definedName name="UM_Asset8_Arrears_Option1_2OrLess">#REF!</definedName>
    <definedName name="UM_Asset8_Arrears_Option1_2To6">#REF!</definedName>
    <definedName name="UM_Asset8_Arrears_Option1_6Plus">#REF!</definedName>
    <definedName name="UM_Asset8_Arrears_Option2_3OrLess">#REF!</definedName>
    <definedName name="UM_Asset8_Arrears_Option2_3To6">#REF!</definedName>
    <definedName name="UM_Asset8_Arrears_Option2_6Plus">#REF!</definedName>
    <definedName name="UM_Asset8Balance">#REF!</definedName>
    <definedName name="UM_Asset8ExposureCountries">#REF!</definedName>
    <definedName name="UM_Asset8ExposureCountryOther">#REF!</definedName>
    <definedName name="UM_Asset8Fixed">#REF!</definedName>
    <definedName name="UM_Asset8Floating">#REF!</definedName>
    <definedName name="UM_Asset8Ltv0To40">#REF!</definedName>
    <definedName name="UM_Asset8Ltv100Plus">#REF!</definedName>
    <definedName name="UM_Asset8Ltv40To50">#REF!</definedName>
    <definedName name="UM_Asset8Ltv50To60">#REF!</definedName>
    <definedName name="UM_Asset8Ltv60To70">#REF!</definedName>
    <definedName name="UM_Asset8Ltv70To80">#REF!</definedName>
    <definedName name="UM_Asset8Ltv80To90">#REF!</definedName>
    <definedName name="UM_Asset8Ltv90To100">#REF!</definedName>
    <definedName name="UM_Asset8LTVType">#REF!</definedName>
    <definedName name="UM_Asset8NumberOfLoans">#REF!</definedName>
    <definedName name="UM_Asset8RegionOther">#REF!</definedName>
    <definedName name="UM_Asset8Regions">#REF!</definedName>
    <definedName name="UM_Asset9_Arrears_Option1_2OrLess">#REF!</definedName>
    <definedName name="UM_Asset9_Arrears_Option1_2To6">#REF!</definedName>
    <definedName name="UM_Asset9_Arrears_Option1_6Plus">#REF!</definedName>
    <definedName name="UM_Asset9_Arrears_Option2_3OrLess">#REF!</definedName>
    <definedName name="UM_Asset9_Arrears_Option2_3To6">#REF!</definedName>
    <definedName name="UM_Asset9_Arrears_Option2_6Plus">#REF!</definedName>
    <definedName name="UM_Asset9Balance">#REF!</definedName>
    <definedName name="UM_Asset9ExposureCountries">#REF!</definedName>
    <definedName name="UM_Asset9ExposureCountryOther">#REF!</definedName>
    <definedName name="UM_Asset9Fixed">#REF!</definedName>
    <definedName name="UM_Asset9Floating">#REF!</definedName>
    <definedName name="UM_Asset9Ltv0To40">#REF!</definedName>
    <definedName name="UM_Asset9Ltv100Plus">#REF!</definedName>
    <definedName name="UM_Asset9Ltv40To50">#REF!</definedName>
    <definedName name="UM_Asset9Ltv50To60">#REF!</definedName>
    <definedName name="UM_Asset9Ltv60To70">#REF!</definedName>
    <definedName name="UM_Asset9Ltv70To80">#REF!</definedName>
    <definedName name="UM_Asset9Ltv80To90">#REF!</definedName>
    <definedName name="UM_Asset9Ltv90To100">#REF!</definedName>
    <definedName name="UM_Asset9LTVType">#REF!</definedName>
    <definedName name="UM_Asset9NumberOfLoans">#REF!</definedName>
    <definedName name="UM_Asset9RegionOther">#REF!</definedName>
    <definedName name="UM_Asset9Regions">#REF!</definedName>
    <definedName name="UM_AssetTypes">#REF!</definedName>
    <definedName name="UM_CounterpartyAccountBank">#REF!</definedName>
    <definedName name="UM_CounterpartyAccountBankGuarantor">#REF!</definedName>
    <definedName name="UM_CounterpartyBackupCashManager">#REF!</definedName>
    <definedName name="UM_CounterpartyBackupServicer">#REF!</definedName>
    <definedName name="UM_CounterpartyBackupServicerFacilitator">#REF!</definedName>
    <definedName name="UM_CounterpartyCashManager">#REF!</definedName>
    <definedName name="UM_CounterpartyServicer">#REF!</definedName>
    <definedName name="UM_CounterpartySponsor">#REF!</definedName>
    <definedName name="UM_CounterpartyStandbyAccountBank">#REF!</definedName>
    <definedName name="UM_CoveredBondsBalance">#REF!</definedName>
    <definedName name="UM_CoveredBondsCurrencies">#REF!</definedName>
    <definedName name="UM_CoveredBondsCurrencyOther">#REF!</definedName>
    <definedName name="UM_CoveredBondsInterestRateFixed">#REF!</definedName>
    <definedName name="UM_CoveredBondsInterestRateFloating">#REF!</definedName>
    <definedName name="UM_CoveredBondsMaturity0To1">#REF!</definedName>
    <definedName name="UM_CoveredBondsMaturity1To2">#REF!</definedName>
    <definedName name="UM_CoveredBondsMaturity2To3">#REF!</definedName>
    <definedName name="UM_CoveredBondsMaturity3To4">#REF!</definedName>
    <definedName name="UM_CoveredBondsMaturity4To5">#REF!</definedName>
    <definedName name="UM_CoveredBondsMaturity5To10">#REF!</definedName>
    <definedName name="UM_CoveredBondsMaturityType">#REF!</definedName>
    <definedName name="UM_CoveredBondsWAL">#REF!</definedName>
    <definedName name="UM_CoverPoolBalance">#REF!</definedName>
    <definedName name="UM_CoverPoolCurrencies">#REF!</definedName>
    <definedName name="UM_CoverPoolCurrencyOther">#REF!</definedName>
    <definedName name="UM_CoverPoolInterestRateFixed">#REF!</definedName>
    <definedName name="UM_CoverPoolInterestRateFloating">#REF!</definedName>
    <definedName name="UM_CoverPoolMaturity0To1">#REF!</definedName>
    <definedName name="UM_CoverPoolMaturity1To2">#REF!</definedName>
    <definedName name="UM_CoverPoolMaturity2To3">#REF!</definedName>
    <definedName name="UM_CoverPoolMaturity3To4">#REF!</definedName>
    <definedName name="UM_CoverPoolMaturity4To5">#REF!</definedName>
    <definedName name="UM_CoverPoolMaturity5To10">#REF!</definedName>
    <definedName name="UM_CoverPoolSubstituteCollateral">#REF!</definedName>
    <definedName name="UM_CoverPoolWAL">#REF!</definedName>
    <definedName name="UM_CoverPoolWARemainingTerm">#REF!</definedName>
    <definedName name="UM_CoverPoolWASeasoning">#REF!</definedName>
    <definedName name="UM_CurrencyOfReporting">#REF!</definedName>
    <definedName name="UM_CutOffDate">#REF!</definedName>
    <definedName name="UM_LegalFramework">#REF!</definedName>
    <definedName name="UM_MainCollateralAssetType">#REF!</definedName>
    <definedName name="UM_OCCurrent">#REF!</definedName>
    <definedName name="UM_OCCurrentBasis">#REF!</definedName>
    <definedName name="UM_ProgrammeId">#REF!</definedName>
    <definedName name="UM_SwapCounterparties">#REF!</definedName>
    <definedName name="UnusualBSAccountsHeaderRowInterval">1</definedName>
    <definedName name="UnusualBSAccountsLastColumnBreadth">2</definedName>
    <definedName name="UnusualBSAccountsRowInterval">1</definedName>
    <definedName name="UnusualBSAccountsTemplateRowCount">1</definedName>
    <definedName name="UnusualGroup0HeaderRowInterval">5</definedName>
    <definedName name="UnusualGroup0RowInterval">2</definedName>
    <definedName name="UnusualISAccountsHeaderRowInterval">0</definedName>
    <definedName name="UnusualISAccountsLastColumnBreadth">2</definedName>
    <definedName name="UnusualISAccountsRowInterval">1</definedName>
    <definedName name="UnusualISAccountsTemplateRowCount">1</definedName>
    <definedName name="UnusualLastColumnBreadth">4</definedName>
    <definedName name="UnusualTemplateRowCount">1</definedName>
    <definedName name="_xlnm.Print_Area" localSheetId="3">'A. HTT General'!$A$1:$G$365</definedName>
    <definedName name="_xlnm.Print_Area" localSheetId="4">'B1. HTT Mortgage Assets'!$A$1:$G$387</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ECB-ECAIs data'!$A$2:$G$72</definedName>
    <definedName name="_xlnm.Print_Area" localSheetId="2">FAQ!$A$1:$C$28</definedName>
    <definedName name="_xlnm.Print_Area" localSheetId="1">Introduction!$B$2:$J$40</definedName>
    <definedName name="_xlnm.Print_Area">[7]BALANSE!#REF!</definedName>
    <definedName name="_xlnm.Print_Titles" localSheetId="0">Disclaimer!$2:$2</definedName>
    <definedName name="_xlnm.Print_Titles" localSheetId="2">FAQ!$4:$4</definedName>
    <definedName name="Value_Type">[3]Lists!$A$87:$A$89</definedName>
    <definedName name="Value_Type2">[3]Lists!$A$87:$A$88</definedName>
    <definedName name="Valutakurser">#REF!</definedName>
    <definedName name="Version">#REF!</definedName>
    <definedName name="Versions">[3]Lists!$A$69:$A$75</definedName>
    <definedName name="Versjon">[5]Kodeark!$M$4:$M$12</definedName>
    <definedName name="Yes_No">[3]Lists!$E$37:$E$38</definedName>
    <definedName name="YNU">[3]Lists!$A$180:$A$182</definedName>
    <definedName name="år">[5]Kodeark!$L$4:$L$8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86" i="9" l="1"/>
  <c r="G85" i="9"/>
  <c r="C85" i="9"/>
  <c r="G84" i="9"/>
  <c r="C84" i="9"/>
  <c r="G83" i="9"/>
  <c r="C83" i="9"/>
  <c r="G82" i="9"/>
  <c r="C82" i="9"/>
  <c r="C76" i="9"/>
  <c r="C75" i="9"/>
  <c r="M15" i="8"/>
  <c r="M14" i="8"/>
  <c r="L14" i="8"/>
  <c r="K14" i="8"/>
  <c r="J14" i="8"/>
  <c r="M13" i="8"/>
  <c r="L13" i="8"/>
  <c r="L15" i="8" s="1"/>
  <c r="K13" i="8"/>
  <c r="K15" i="8" s="1"/>
  <c r="J13" i="8"/>
  <c r="J15" i="8" s="1"/>
  <c r="M12" i="8"/>
  <c r="L12" i="8"/>
  <c r="K12" i="8"/>
  <c r="J12" i="8"/>
  <c r="M11" i="8"/>
  <c r="L11" i="8"/>
  <c r="K11" i="8"/>
  <c r="J11" i="8"/>
  <c r="G185" i="6"/>
  <c r="G183" i="6"/>
  <c r="G181" i="6"/>
  <c r="G179" i="6"/>
  <c r="D179" i="6"/>
  <c r="G184" i="6" s="1"/>
  <c r="C179" i="6"/>
  <c r="F185" i="6" s="1"/>
  <c r="G178" i="6"/>
  <c r="F178" i="6"/>
  <c r="G177" i="6"/>
  <c r="F177" i="6"/>
  <c r="G176" i="6"/>
  <c r="F176" i="6"/>
  <c r="G175" i="6"/>
  <c r="F175" i="6"/>
  <c r="G174" i="6"/>
  <c r="F174" i="6"/>
  <c r="G173" i="6"/>
  <c r="F173" i="6"/>
  <c r="G172" i="6"/>
  <c r="F172" i="6"/>
  <c r="G171" i="6"/>
  <c r="F171" i="6"/>
  <c r="F179" i="6" s="1"/>
  <c r="G163" i="6"/>
  <c r="G161" i="6"/>
  <c r="G159" i="6"/>
  <c r="D157" i="6"/>
  <c r="G162" i="6" s="1"/>
  <c r="C157" i="6"/>
  <c r="F163" i="6" s="1"/>
  <c r="G156" i="6"/>
  <c r="F156" i="6"/>
  <c r="G155" i="6"/>
  <c r="F155" i="6"/>
  <c r="G154" i="6"/>
  <c r="F154" i="6"/>
  <c r="G153" i="6"/>
  <c r="F153" i="6"/>
  <c r="G152" i="6"/>
  <c r="F152" i="6"/>
  <c r="G151" i="6"/>
  <c r="F151" i="6"/>
  <c r="G150" i="6"/>
  <c r="G157" i="6" s="1"/>
  <c r="F150" i="6"/>
  <c r="G149" i="6"/>
  <c r="F149" i="6"/>
  <c r="F157" i="6" s="1"/>
  <c r="D144" i="6"/>
  <c r="C144" i="6"/>
  <c r="F143" i="6" s="1"/>
  <c r="G143" i="6"/>
  <c r="G142" i="6"/>
  <c r="F142" i="6"/>
  <c r="G141" i="6"/>
  <c r="F141" i="6"/>
  <c r="G140" i="6"/>
  <c r="F140" i="6"/>
  <c r="G139" i="6"/>
  <c r="F139" i="6"/>
  <c r="G138" i="6"/>
  <c r="F138" i="6"/>
  <c r="G137" i="6"/>
  <c r="F137" i="6"/>
  <c r="G136" i="6"/>
  <c r="F136" i="6"/>
  <c r="G135" i="6"/>
  <c r="F135" i="6"/>
  <c r="G134" i="6"/>
  <c r="F134" i="6"/>
  <c r="G133" i="6"/>
  <c r="F133" i="6"/>
  <c r="G132" i="6"/>
  <c r="F132" i="6"/>
  <c r="G131" i="6"/>
  <c r="F131" i="6"/>
  <c r="G130" i="6"/>
  <c r="F130" i="6"/>
  <c r="G129" i="6"/>
  <c r="F129" i="6"/>
  <c r="G128" i="6"/>
  <c r="F128" i="6"/>
  <c r="G127" i="6"/>
  <c r="F127" i="6"/>
  <c r="G126" i="6"/>
  <c r="F126" i="6"/>
  <c r="G125" i="6"/>
  <c r="F125" i="6"/>
  <c r="G124" i="6"/>
  <c r="F124" i="6"/>
  <c r="G123" i="6"/>
  <c r="F123" i="6"/>
  <c r="G122" i="6"/>
  <c r="F122" i="6"/>
  <c r="G121" i="6"/>
  <c r="G144" i="6" s="1"/>
  <c r="F121" i="6"/>
  <c r="G120" i="6"/>
  <c r="F120" i="6"/>
  <c r="C59" i="6"/>
  <c r="C55" i="6"/>
  <c r="C26" i="6"/>
  <c r="F356" i="5"/>
  <c r="F354" i="5"/>
  <c r="F352" i="5"/>
  <c r="D350" i="5"/>
  <c r="G355" i="5" s="1"/>
  <c r="C350" i="5"/>
  <c r="F355" i="5" s="1"/>
  <c r="G349" i="5"/>
  <c r="F349" i="5"/>
  <c r="G348" i="5"/>
  <c r="F348" i="5"/>
  <c r="G347" i="5"/>
  <c r="F347" i="5"/>
  <c r="G346" i="5"/>
  <c r="F346" i="5"/>
  <c r="G345" i="5"/>
  <c r="F345" i="5"/>
  <c r="G344" i="5"/>
  <c r="F344" i="5"/>
  <c r="G343" i="5"/>
  <c r="F343" i="5"/>
  <c r="F350" i="5" s="1"/>
  <c r="G342" i="5"/>
  <c r="G350" i="5" s="1"/>
  <c r="F342" i="5"/>
  <c r="F334" i="5"/>
  <c r="F332" i="5"/>
  <c r="F330" i="5"/>
  <c r="D328" i="5"/>
  <c r="G333" i="5" s="1"/>
  <c r="C328" i="5"/>
  <c r="F333" i="5" s="1"/>
  <c r="G327" i="5"/>
  <c r="F327" i="5"/>
  <c r="G326" i="5"/>
  <c r="F326" i="5"/>
  <c r="G325" i="5"/>
  <c r="F325" i="5"/>
  <c r="G324" i="5"/>
  <c r="F324" i="5"/>
  <c r="G323" i="5"/>
  <c r="F323" i="5"/>
  <c r="G322" i="5"/>
  <c r="F322" i="5"/>
  <c r="G321" i="5"/>
  <c r="F321" i="5"/>
  <c r="F328" i="5" s="1"/>
  <c r="G320" i="5"/>
  <c r="G328" i="5" s="1"/>
  <c r="F320" i="5"/>
  <c r="D315" i="5"/>
  <c r="C315" i="5"/>
  <c r="G314" i="5"/>
  <c r="F314" i="5"/>
  <c r="G313" i="5"/>
  <c r="F313" i="5"/>
  <c r="G312" i="5"/>
  <c r="F312" i="5"/>
  <c r="G311" i="5"/>
  <c r="F311" i="5"/>
  <c r="G310" i="5"/>
  <c r="F310" i="5"/>
  <c r="G309" i="5"/>
  <c r="F309" i="5"/>
  <c r="G308" i="5"/>
  <c r="F308" i="5"/>
  <c r="G307" i="5"/>
  <c r="F307" i="5"/>
  <c r="G306" i="5"/>
  <c r="F306" i="5"/>
  <c r="G305" i="5"/>
  <c r="F305" i="5"/>
  <c r="G304" i="5"/>
  <c r="F304" i="5"/>
  <c r="G303" i="5"/>
  <c r="F303" i="5"/>
  <c r="G302" i="5"/>
  <c r="F302" i="5"/>
  <c r="G301" i="5"/>
  <c r="F301" i="5"/>
  <c r="G300" i="5"/>
  <c r="F300" i="5"/>
  <c r="G299" i="5"/>
  <c r="F299" i="5"/>
  <c r="G298" i="5"/>
  <c r="F298" i="5"/>
  <c r="G297" i="5"/>
  <c r="F297" i="5"/>
  <c r="G296" i="5"/>
  <c r="F296" i="5"/>
  <c r="G295" i="5"/>
  <c r="F295" i="5"/>
  <c r="G294" i="5"/>
  <c r="F294" i="5"/>
  <c r="G293" i="5"/>
  <c r="F293" i="5"/>
  <c r="G292" i="5"/>
  <c r="F292" i="5"/>
  <c r="F315" i="5" s="1"/>
  <c r="G291" i="5"/>
  <c r="G315" i="5" s="1"/>
  <c r="F291" i="5"/>
  <c r="D248" i="5"/>
  <c r="C248" i="5"/>
  <c r="D247" i="5"/>
  <c r="C247" i="5"/>
  <c r="D246" i="5"/>
  <c r="C246" i="5"/>
  <c r="D245" i="5"/>
  <c r="C245" i="5"/>
  <c r="D244" i="5"/>
  <c r="C244" i="5"/>
  <c r="D243" i="5"/>
  <c r="C243" i="5"/>
  <c r="D242" i="5"/>
  <c r="C242" i="5"/>
  <c r="D241" i="5"/>
  <c r="D249" i="5" s="1"/>
  <c r="C241" i="5"/>
  <c r="C249" i="5" s="1"/>
  <c r="C238" i="5"/>
  <c r="D226" i="5"/>
  <c r="C226" i="5"/>
  <c r="D225" i="5"/>
  <c r="C225" i="5"/>
  <c r="D224" i="5"/>
  <c r="C224" i="5"/>
  <c r="D223" i="5"/>
  <c r="C223" i="5"/>
  <c r="D222" i="5"/>
  <c r="C222" i="5"/>
  <c r="D221" i="5"/>
  <c r="C221" i="5"/>
  <c r="D220" i="5"/>
  <c r="C220" i="5"/>
  <c r="D219" i="5"/>
  <c r="D227" i="5" s="1"/>
  <c r="C219" i="5"/>
  <c r="C227" i="5" s="1"/>
  <c r="C216" i="5"/>
  <c r="D195" i="5"/>
  <c r="C195" i="5"/>
  <c r="D194" i="5"/>
  <c r="C194" i="5"/>
  <c r="D193" i="5"/>
  <c r="C193" i="5"/>
  <c r="D192" i="5"/>
  <c r="C192" i="5"/>
  <c r="D191" i="5"/>
  <c r="C191" i="5"/>
  <c r="D190" i="5"/>
  <c r="D187" i="5" s="1"/>
  <c r="C190" i="5"/>
  <c r="C214" i="5" s="1"/>
  <c r="C187" i="5"/>
  <c r="C174" i="5"/>
  <c r="F174" i="5" s="1"/>
  <c r="C173" i="5"/>
  <c r="F173" i="5" s="1"/>
  <c r="C172" i="5"/>
  <c r="F172" i="5" s="1"/>
  <c r="C171" i="5"/>
  <c r="F171" i="5" s="1"/>
  <c r="C170" i="5"/>
  <c r="F170" i="5" s="1"/>
  <c r="F162" i="5"/>
  <c r="F161" i="5"/>
  <c r="C161" i="5"/>
  <c r="F160" i="5"/>
  <c r="C160" i="5"/>
  <c r="B118" i="5"/>
  <c r="B117" i="5"/>
  <c r="B116" i="5"/>
  <c r="C115" i="5"/>
  <c r="F115" i="5" s="1"/>
  <c r="B115" i="5"/>
  <c r="B114" i="5"/>
  <c r="B113" i="5"/>
  <c r="B112" i="5"/>
  <c r="C111" i="5"/>
  <c r="F111" i="5" s="1"/>
  <c r="B111" i="5"/>
  <c r="B110" i="5"/>
  <c r="B109" i="5"/>
  <c r="B108" i="5"/>
  <c r="C107" i="5"/>
  <c r="F107" i="5" s="1"/>
  <c r="B107" i="5"/>
  <c r="B106" i="5"/>
  <c r="B105" i="5"/>
  <c r="B104" i="5"/>
  <c r="C103" i="5"/>
  <c r="F103" i="5" s="1"/>
  <c r="B103" i="5"/>
  <c r="B102" i="5"/>
  <c r="B101" i="5"/>
  <c r="B100" i="5"/>
  <c r="C99" i="5"/>
  <c r="F99" i="5" s="1"/>
  <c r="B99" i="5"/>
  <c r="F77" i="5"/>
  <c r="D77" i="5"/>
  <c r="C77" i="5"/>
  <c r="F73" i="5"/>
  <c r="D73" i="5"/>
  <c r="C73" i="5"/>
  <c r="F44" i="5"/>
  <c r="D44" i="5"/>
  <c r="C44" i="5"/>
  <c r="C36" i="5"/>
  <c r="F36" i="5" s="1"/>
  <c r="C29" i="5"/>
  <c r="F29" i="5" s="1"/>
  <c r="C28" i="5"/>
  <c r="F28" i="5" s="1"/>
  <c r="C16" i="5"/>
  <c r="C12" i="5"/>
  <c r="C116" i="5" s="1"/>
  <c r="F116" i="5" s="1"/>
  <c r="D300" i="4"/>
  <c r="C300" i="4"/>
  <c r="C299" i="4"/>
  <c r="C298" i="4"/>
  <c r="C297" i="4"/>
  <c r="C296" i="4"/>
  <c r="C295" i="4"/>
  <c r="C294" i="4"/>
  <c r="D293" i="4"/>
  <c r="C293" i="4"/>
  <c r="F292" i="4"/>
  <c r="D292" i="4"/>
  <c r="C292" i="4"/>
  <c r="C291" i="4"/>
  <c r="D290" i="4"/>
  <c r="C290" i="4"/>
  <c r="C289" i="4"/>
  <c r="C288" i="4"/>
  <c r="C231" i="4"/>
  <c r="G218" i="4"/>
  <c r="C194" i="4"/>
  <c r="C178" i="4"/>
  <c r="C177" i="4"/>
  <c r="C174" i="4"/>
  <c r="C179" i="4" s="1"/>
  <c r="D167" i="4"/>
  <c r="G166" i="4"/>
  <c r="G167" i="4" s="1"/>
  <c r="G165" i="4"/>
  <c r="C165" i="4"/>
  <c r="G164" i="4"/>
  <c r="C164" i="4"/>
  <c r="D154" i="4"/>
  <c r="C154" i="4"/>
  <c r="D153" i="4"/>
  <c r="C153" i="4"/>
  <c r="D152" i="4"/>
  <c r="C152" i="4"/>
  <c r="D151" i="4"/>
  <c r="C151" i="4"/>
  <c r="D150" i="4"/>
  <c r="C150" i="4"/>
  <c r="D149" i="4"/>
  <c r="C149" i="4"/>
  <c r="D148" i="4"/>
  <c r="C148" i="4"/>
  <c r="D147" i="4"/>
  <c r="C147" i="4"/>
  <c r="D146" i="4"/>
  <c r="C146" i="4"/>
  <c r="D145" i="4"/>
  <c r="C145" i="4"/>
  <c r="D144" i="4"/>
  <c r="C144" i="4"/>
  <c r="D143" i="4"/>
  <c r="C143" i="4"/>
  <c r="C155" i="4" s="1"/>
  <c r="D142" i="4"/>
  <c r="C142" i="4"/>
  <c r="D141" i="4"/>
  <c r="C141" i="4"/>
  <c r="D140" i="4"/>
  <c r="C140" i="4"/>
  <c r="D139" i="4"/>
  <c r="C139" i="4"/>
  <c r="D138" i="4"/>
  <c r="C138" i="4"/>
  <c r="G130" i="4"/>
  <c r="D129" i="4"/>
  <c r="G134" i="4" s="1"/>
  <c r="G123" i="4"/>
  <c r="F102" i="4"/>
  <c r="D99" i="4"/>
  <c r="C99" i="4"/>
  <c r="F98" i="4"/>
  <c r="D98" i="4"/>
  <c r="C98" i="4"/>
  <c r="F97" i="4"/>
  <c r="D97" i="4"/>
  <c r="C97" i="4"/>
  <c r="D96" i="4"/>
  <c r="C96" i="4"/>
  <c r="D95" i="4"/>
  <c r="C95" i="4"/>
  <c r="F94" i="4"/>
  <c r="D94" i="4"/>
  <c r="C94" i="4"/>
  <c r="F93" i="4"/>
  <c r="D93" i="4"/>
  <c r="D100" i="4" s="1"/>
  <c r="C93" i="4"/>
  <c r="C100" i="4" s="1"/>
  <c r="F104" i="4" s="1"/>
  <c r="D89" i="4"/>
  <c r="C89" i="4"/>
  <c r="D77" i="4"/>
  <c r="G87" i="4" s="1"/>
  <c r="C76" i="4"/>
  <c r="G75" i="4"/>
  <c r="C75" i="4"/>
  <c r="G74" i="4"/>
  <c r="C74" i="4"/>
  <c r="G73" i="4"/>
  <c r="C73" i="4"/>
  <c r="C72" i="4"/>
  <c r="G71" i="4"/>
  <c r="C71" i="4"/>
  <c r="C77" i="4" s="1"/>
  <c r="G70" i="4"/>
  <c r="C70" i="4"/>
  <c r="C66" i="4"/>
  <c r="F64" i="4"/>
  <c r="F60" i="4"/>
  <c r="F59" i="4"/>
  <c r="C58" i="4"/>
  <c r="F61" i="4" s="1"/>
  <c r="F56" i="4"/>
  <c r="C56" i="4"/>
  <c r="F55" i="4"/>
  <c r="F53" i="4"/>
  <c r="C53" i="4"/>
  <c r="C41" i="4"/>
  <c r="C40" i="4"/>
  <c r="C39" i="4"/>
  <c r="C38" i="4"/>
  <c r="C17" i="4"/>
  <c r="F75" i="4" l="1"/>
  <c r="F71" i="4"/>
  <c r="F87" i="4"/>
  <c r="F80" i="4"/>
  <c r="F72" i="4"/>
  <c r="F81" i="4"/>
  <c r="F86" i="4"/>
  <c r="F79" i="4"/>
  <c r="F70" i="4"/>
  <c r="F74" i="4"/>
  <c r="F82" i="4"/>
  <c r="F78" i="4"/>
  <c r="F76" i="4"/>
  <c r="F73" i="4"/>
  <c r="F161" i="4"/>
  <c r="F156" i="4"/>
  <c r="F154" i="4"/>
  <c r="F150" i="4"/>
  <c r="F146" i="4"/>
  <c r="F142" i="4"/>
  <c r="F141" i="4"/>
  <c r="F140" i="4"/>
  <c r="F139" i="4"/>
  <c r="F138" i="4"/>
  <c r="F158" i="4"/>
  <c r="F151" i="4"/>
  <c r="F147" i="4"/>
  <c r="F143" i="4"/>
  <c r="F160" i="4"/>
  <c r="F157" i="4"/>
  <c r="F152" i="4"/>
  <c r="F148" i="4"/>
  <c r="F144" i="4"/>
  <c r="F159" i="4"/>
  <c r="F153" i="4"/>
  <c r="F145" i="4"/>
  <c r="F149" i="4"/>
  <c r="F162" i="4"/>
  <c r="C193" i="4"/>
  <c r="C208" i="4" s="1"/>
  <c r="F184" i="4"/>
  <c r="F180" i="4"/>
  <c r="F174" i="4"/>
  <c r="F183" i="4"/>
  <c r="F187" i="4"/>
  <c r="F182" i="4"/>
  <c r="F178" i="4"/>
  <c r="F175" i="4"/>
  <c r="F186" i="4"/>
  <c r="F181" i="4"/>
  <c r="F185" i="4"/>
  <c r="F54" i="4"/>
  <c r="F57" i="4"/>
  <c r="F96" i="4"/>
  <c r="G125" i="4"/>
  <c r="G132" i="4"/>
  <c r="D155" i="4"/>
  <c r="C167" i="4"/>
  <c r="F218" i="4"/>
  <c r="F225" i="4"/>
  <c r="F227" i="4"/>
  <c r="F222" i="4"/>
  <c r="F224" i="4"/>
  <c r="F221" i="4"/>
  <c r="F219" i="4"/>
  <c r="F226" i="4"/>
  <c r="F223" i="4"/>
  <c r="D45" i="4"/>
  <c r="C123" i="4"/>
  <c r="C129" i="4" s="1"/>
  <c r="F62" i="4"/>
  <c r="F63" i="4"/>
  <c r="F105" i="4"/>
  <c r="F103" i="4"/>
  <c r="F101" i="4"/>
  <c r="F95" i="4"/>
  <c r="F100" i="4" s="1"/>
  <c r="F99" i="4"/>
  <c r="G127" i="4"/>
  <c r="F177" i="4"/>
  <c r="F58" i="4"/>
  <c r="G105" i="4"/>
  <c r="G103" i="4"/>
  <c r="G101" i="4"/>
  <c r="G104" i="4"/>
  <c r="G102" i="4"/>
  <c r="G99" i="4"/>
  <c r="G98" i="4"/>
  <c r="G97" i="4"/>
  <c r="G96" i="4"/>
  <c r="G95" i="4"/>
  <c r="G94" i="4"/>
  <c r="G93" i="4"/>
  <c r="G121" i="4"/>
  <c r="G119" i="4"/>
  <c r="G117" i="4"/>
  <c r="G115" i="4"/>
  <c r="G113" i="4"/>
  <c r="G135" i="4"/>
  <c r="G133" i="4"/>
  <c r="G131" i="4"/>
  <c r="G128" i="4"/>
  <c r="G126" i="4"/>
  <c r="G124" i="4"/>
  <c r="G122" i="4"/>
  <c r="G120" i="4"/>
  <c r="G118" i="4"/>
  <c r="G116" i="4"/>
  <c r="G114" i="4"/>
  <c r="G112" i="4"/>
  <c r="G136" i="4"/>
  <c r="F213" i="5"/>
  <c r="F211" i="5"/>
  <c r="F209" i="5"/>
  <c r="F207" i="5"/>
  <c r="F205" i="5"/>
  <c r="F203" i="5"/>
  <c r="F201" i="5"/>
  <c r="F199" i="5"/>
  <c r="F197" i="5"/>
  <c r="F195" i="5"/>
  <c r="F194" i="5"/>
  <c r="F193" i="5"/>
  <c r="F192" i="5"/>
  <c r="F191" i="5"/>
  <c r="F190" i="5"/>
  <c r="F210" i="5"/>
  <c r="F202" i="5"/>
  <c r="F208" i="5"/>
  <c r="F200" i="5"/>
  <c r="F206" i="5"/>
  <c r="F198" i="5"/>
  <c r="F212" i="5"/>
  <c r="F204" i="5"/>
  <c r="F196" i="5"/>
  <c r="G232" i="5"/>
  <c r="G230" i="5"/>
  <c r="G228" i="5"/>
  <c r="G220" i="5"/>
  <c r="G224" i="5"/>
  <c r="G229" i="5"/>
  <c r="F254" i="5"/>
  <c r="F252" i="5"/>
  <c r="F250" i="5"/>
  <c r="F243" i="5"/>
  <c r="F247" i="5"/>
  <c r="G227" i="4"/>
  <c r="G225" i="4"/>
  <c r="G223" i="4"/>
  <c r="G221" i="4"/>
  <c r="G72" i="4"/>
  <c r="G77" i="4" s="1"/>
  <c r="G76" i="4"/>
  <c r="G79" i="4"/>
  <c r="G81" i="4"/>
  <c r="G86" i="4"/>
  <c r="G226" i="4"/>
  <c r="G219" i="5"/>
  <c r="G223" i="5"/>
  <c r="G231" i="5"/>
  <c r="G254" i="5"/>
  <c r="G252" i="5"/>
  <c r="G250" i="5"/>
  <c r="G255" i="5"/>
  <c r="G253" i="5"/>
  <c r="G251" i="5"/>
  <c r="G248" i="5"/>
  <c r="G247" i="5"/>
  <c r="G246" i="5"/>
  <c r="G245" i="5"/>
  <c r="G244" i="5"/>
  <c r="G243" i="5"/>
  <c r="G242" i="5"/>
  <c r="G241" i="5"/>
  <c r="F242" i="5"/>
  <c r="F246" i="5"/>
  <c r="F251" i="5"/>
  <c r="G219" i="4"/>
  <c r="G224" i="4"/>
  <c r="G222" i="5"/>
  <c r="G226" i="5"/>
  <c r="G233" i="5"/>
  <c r="F241" i="5"/>
  <c r="F245" i="5"/>
  <c r="F253" i="5"/>
  <c r="F144" i="6"/>
  <c r="G78" i="4"/>
  <c r="G80" i="4"/>
  <c r="G82" i="4"/>
  <c r="G222" i="4"/>
  <c r="F233" i="5"/>
  <c r="F231" i="5"/>
  <c r="F229" i="5"/>
  <c r="F226" i="5"/>
  <c r="F225" i="5"/>
  <c r="F224" i="5"/>
  <c r="F223" i="5"/>
  <c r="F222" i="5"/>
  <c r="F221" i="5"/>
  <c r="F220" i="5"/>
  <c r="F219" i="5"/>
  <c r="F232" i="5"/>
  <c r="F230" i="5"/>
  <c r="F228" i="5"/>
  <c r="G221" i="5"/>
  <c r="G225" i="5"/>
  <c r="F244" i="5"/>
  <c r="F248" i="5"/>
  <c r="F255" i="5"/>
  <c r="C102" i="5"/>
  <c r="F102" i="5" s="1"/>
  <c r="C106" i="5"/>
  <c r="F106" i="5" s="1"/>
  <c r="C110" i="5"/>
  <c r="F110" i="5" s="1"/>
  <c r="C114" i="5"/>
  <c r="F114" i="5" s="1"/>
  <c r="C118" i="5"/>
  <c r="F118" i="5" s="1"/>
  <c r="D214" i="5"/>
  <c r="G330" i="5"/>
  <c r="G332" i="5"/>
  <c r="G334" i="5"/>
  <c r="G352" i="5"/>
  <c r="G354" i="5"/>
  <c r="G356" i="5"/>
  <c r="F158" i="6"/>
  <c r="F160" i="6"/>
  <c r="F162" i="6"/>
  <c r="F180" i="6"/>
  <c r="F182" i="6"/>
  <c r="F184" i="6"/>
  <c r="C15" i="5"/>
  <c r="C101" i="5"/>
  <c r="F101" i="5" s="1"/>
  <c r="C105" i="5"/>
  <c r="F105" i="5" s="1"/>
  <c r="C109" i="5"/>
  <c r="F109" i="5" s="1"/>
  <c r="C113" i="5"/>
  <c r="F113" i="5" s="1"/>
  <c r="C117" i="5"/>
  <c r="F117" i="5" s="1"/>
  <c r="F329" i="5"/>
  <c r="F331" i="5"/>
  <c r="F351" i="5"/>
  <c r="F353" i="5"/>
  <c r="G158" i="6"/>
  <c r="G160" i="6"/>
  <c r="G180" i="6"/>
  <c r="G182" i="6"/>
  <c r="C100" i="5"/>
  <c r="F100" i="5" s="1"/>
  <c r="C104" i="5"/>
  <c r="F104" i="5" s="1"/>
  <c r="C108" i="5"/>
  <c r="F108" i="5" s="1"/>
  <c r="C112" i="5"/>
  <c r="F112" i="5" s="1"/>
  <c r="G329" i="5"/>
  <c r="G331" i="5"/>
  <c r="G351" i="5"/>
  <c r="G353" i="5"/>
  <c r="F159" i="6"/>
  <c r="F161" i="6"/>
  <c r="F181" i="6"/>
  <c r="F183" i="6"/>
  <c r="F26" i="5" l="1"/>
  <c r="F22" i="5"/>
  <c r="F18" i="5"/>
  <c r="F12" i="5"/>
  <c r="F25" i="5"/>
  <c r="F21" i="5"/>
  <c r="F17" i="5"/>
  <c r="F24" i="5"/>
  <c r="F20" i="5"/>
  <c r="F16" i="5"/>
  <c r="F14" i="5"/>
  <c r="F13" i="5"/>
  <c r="F23" i="5"/>
  <c r="F19" i="5"/>
  <c r="F215" i="4"/>
  <c r="F211" i="4"/>
  <c r="F203" i="4"/>
  <c r="F199" i="4"/>
  <c r="F195" i="4"/>
  <c r="F213" i="4"/>
  <c r="F202" i="4"/>
  <c r="F197" i="4"/>
  <c r="F193" i="4"/>
  <c r="F212" i="4"/>
  <c r="F206" i="4"/>
  <c r="F201" i="4"/>
  <c r="F196" i="4"/>
  <c r="C217" i="4"/>
  <c r="F210" i="4"/>
  <c r="F205" i="4"/>
  <c r="F200" i="4"/>
  <c r="F194" i="4"/>
  <c r="F214" i="4"/>
  <c r="F209" i="4"/>
  <c r="F204" i="4"/>
  <c r="F198" i="4"/>
  <c r="G213" i="5"/>
  <c r="G211" i="5"/>
  <c r="G209" i="5"/>
  <c r="G207" i="5"/>
  <c r="G205" i="5"/>
  <c r="G203" i="5"/>
  <c r="G201" i="5"/>
  <c r="G199" i="5"/>
  <c r="G197" i="5"/>
  <c r="G195" i="5"/>
  <c r="G194" i="5"/>
  <c r="G193" i="5"/>
  <c r="G192" i="5"/>
  <c r="G191" i="5"/>
  <c r="G190" i="5"/>
  <c r="G212" i="5"/>
  <c r="G210" i="5"/>
  <c r="G208" i="5"/>
  <c r="G206" i="5"/>
  <c r="G204" i="5"/>
  <c r="G202" i="5"/>
  <c r="G200" i="5"/>
  <c r="G198" i="5"/>
  <c r="G196" i="5"/>
  <c r="F179" i="4"/>
  <c r="F249" i="5"/>
  <c r="F214" i="5"/>
  <c r="G129" i="4"/>
  <c r="F136" i="4"/>
  <c r="F134" i="4"/>
  <c r="F132" i="4"/>
  <c r="F130" i="4"/>
  <c r="F127" i="4"/>
  <c r="F125" i="4"/>
  <c r="F123" i="4"/>
  <c r="F121" i="4"/>
  <c r="F119" i="4"/>
  <c r="F117" i="4"/>
  <c r="F115" i="4"/>
  <c r="F113" i="4"/>
  <c r="F135" i="4"/>
  <c r="F133" i="4"/>
  <c r="F131" i="4"/>
  <c r="F128" i="4"/>
  <c r="F126" i="4"/>
  <c r="F124" i="4"/>
  <c r="F122" i="4"/>
  <c r="F114" i="4"/>
  <c r="F120" i="4"/>
  <c r="F112" i="4"/>
  <c r="F116" i="4"/>
  <c r="F118" i="4"/>
  <c r="F164" i="4"/>
  <c r="F166" i="4"/>
  <c r="F165" i="4"/>
  <c r="F77" i="4"/>
  <c r="F227" i="5"/>
  <c r="G249" i="5"/>
  <c r="G227" i="5"/>
  <c r="G100" i="4"/>
  <c r="G161" i="4"/>
  <c r="G159" i="4"/>
  <c r="G157" i="4"/>
  <c r="G154" i="4"/>
  <c r="G153" i="4"/>
  <c r="G152" i="4"/>
  <c r="G151" i="4"/>
  <c r="G150" i="4"/>
  <c r="G149" i="4"/>
  <c r="G148" i="4"/>
  <c r="G147" i="4"/>
  <c r="G146" i="4"/>
  <c r="G145" i="4"/>
  <c r="G144" i="4"/>
  <c r="G143" i="4"/>
  <c r="G142" i="4"/>
  <c r="G158" i="4"/>
  <c r="G160" i="4"/>
  <c r="G162" i="4"/>
  <c r="G141" i="4"/>
  <c r="G156" i="4"/>
  <c r="G138" i="4"/>
  <c r="G140" i="4"/>
  <c r="G139" i="4"/>
  <c r="F155" i="4"/>
  <c r="C220" i="4" l="1"/>
  <c r="G217" i="4"/>
  <c r="G220" i="4" s="1"/>
  <c r="F217" i="4"/>
  <c r="F220" i="4" s="1"/>
  <c r="F15" i="5"/>
  <c r="G214" i="5"/>
  <c r="F208" i="4"/>
  <c r="G155" i="4"/>
  <c r="F129" i="4"/>
  <c r="F167" i="4"/>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1">
    <s v="analyse_mstabular DM_LØKO Model"/>
    <s v="{[Løpetidsfordelt Kontantstrøm].[Konsern].[All]}"/>
    <s v="{[Løpetidsfordelt Kontantstrøm].[SRBank].[All]}"/>
    <s v="{[Løpetidsfordelt Kontantstrøm].[SRBoligKreditt].&amp;[1]}"/>
    <s v="{[Løpetidsfordelt Kontantstrøm].[SecurityType].[All]}"/>
    <s v="{[CSA Avtale].[CSA Avtale].[All]}"/>
    <s v="{[Dato].[Dato].&amp;[2019-04-27T00:00:00]}"/>
    <s v="[Løpetidsbånd].[TreasuryLøpetid].&amp;[Overnight]"/>
    <s v="[Kontantstrømelement].[Kontantstrøm].[Path1].&amp;[INFLOWS].&amp;[2.2 - Monies due not reported in 2.1 resulting from loans and advances granted to:].&amp;[2.2.1 - retail customers]"/>
    <s v="[Measures].[Beløp]"/>
    <s v="#,0"/>
  </metadataStrings>
  <mdxMetadata count="1">
    <mdx n="0" f="v">
      <t c="9" si="10">
        <n x="1" s="1"/>
        <n x="2" s="1"/>
        <n x="3" s="1"/>
        <n x="4" s="1"/>
        <n x="5" s="1"/>
        <n x="6" s="1"/>
        <n x="7"/>
        <n x="8"/>
        <n x="9"/>
      </t>
    </mdx>
  </mdxMetadata>
  <valueMetadata count="1">
    <bk>
      <rc t="1" v="0"/>
    </bk>
  </valueMetadata>
</metadata>
</file>

<file path=xl/sharedStrings.xml><?xml version="1.0" encoding="utf-8"?>
<sst xmlns="http://schemas.openxmlformats.org/spreadsheetml/2006/main" count="2422" uniqueCount="1467">
  <si>
    <t xml:space="preserve">Disclaimer - Important notices </t>
  </si>
  <si>
    <t xml:space="preserve">This material has been prepared on the basis of the information provided by SR-Boligkreditt AS, a wholly owned subsidiary of SpareBank 1 SR-Bank ASA (referred to as "SR-Bank") and public available sources . </t>
  </si>
  <si>
    <t>This material is presented solely for information purposes and is not to be construed as a solicitation or an offer to buy or sell any securities or related financial instruments and should not be treated as giving investment advice. It has no regard to the specific investment objectives, financial situation or particular needs of any recipient. No representation or warranty, either express or implied, is provided in relation to the accuracy, completeness or reliability of the information contained herein. It should not be regarded by recipients as a substitute for the exercise of their own judgment. Any opinions expressed in this material are subject to change without notice and SR-Bank is not under any obligation to update or keep current the information contained herein.</t>
  </si>
  <si>
    <t xml:space="preserve">Furthermore, you should consult with your own legal, regulatory, tax, business, investment, financial and accounting advisers to the extent that you deem it necessary, and make your own investment, hedging and trading decisions based upon your own judgment and advice from such advisers as you deem necessary and not upon any view expressed in this presentation. </t>
  </si>
  <si>
    <t>Harmonised Transparency Template</t>
  </si>
  <si>
    <t>2019 Version</t>
  </si>
  <si>
    <t>Norway</t>
  </si>
  <si>
    <t>SR-Boligkreditt</t>
  </si>
  <si>
    <t>Cut-off Date: 31/03/19</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</si>
  <si>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</si>
  <si>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</si>
  <si>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</si>
  <si>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</si>
  <si>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</si>
  <si>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</si>
  <si>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</si>
  <si>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</si>
  <si>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</si>
  <si>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</si>
  <si>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Frequently Asked Questions (FAQ)</t>
  </si>
  <si>
    <t>Please delete this tab once you have completed this file</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</si>
  <si>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</si>
  <si>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</si>
  <si>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</si>
  <si>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</si>
  <si>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</si>
  <si>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</si>
  <si>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</si>
  <si>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</si>
  <si>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</si>
  <si>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</si>
  <si>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</si>
  <si>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</si>
  <si>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</si>
  <si>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</si>
  <si>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</si>
  <si>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</si>
  <si>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</si>
  <si>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</si>
  <si>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</si>
  <si>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</si>
  <si>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</si>
  <si>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</si>
  <si>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</si>
  <si>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</si>
  <si>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</si>
  <si>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</si>
  <si>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</si>
  <si>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</si>
  <si>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</si>
  <si>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</si>
  <si>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</si>
  <si>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</si>
  <si>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</si>
  <si>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</si>
  <si>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</si>
  <si>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</si>
  <si>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 xml:space="preserve">A. Harmonised Transparency Template - General Information </t>
  </si>
  <si>
    <t>HTT 2019</t>
  </si>
  <si>
    <t>Reporting in Domestic Currency</t>
  </si>
  <si>
    <t>NOK</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</si>
  <si>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</si>
  <si>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</si>
  <si>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</si>
  <si>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</si>
  <si>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</si>
  <si>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</si>
  <si>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</si>
  <si>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</si>
  <si>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</si>
  <si>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</si>
  <si>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</si>
  <si>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</si>
  <si>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</si>
  <si>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G.1.1.3</t>
  </si>
  <si>
    <t>Link to Issuer's Website</t>
  </si>
  <si>
    <t>https://coveredbondlabel.com/issuer/132/</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</si>
  <si>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</si>
  <si>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</si>
  <si>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</si>
  <si>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</si>
  <si>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</si>
  <si>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</si>
  <si>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</si>
  <si>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</si>
  <si>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</si>
  <si>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</si>
  <si>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</si>
  <si>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</si>
  <si>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</si>
  <si>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</si>
  <si>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</si>
  <si>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</si>
  <si>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</si>
  <si>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</si>
  <si>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</si>
  <si>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OG.2.1.1</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</si>
  <si>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</si>
  <si>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</si>
  <si>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</si>
  <si>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</si>
  <si>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</si>
  <si>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</si>
  <si>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</si>
  <si>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</si>
  <si>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</si>
  <si>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</si>
  <si>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</si>
  <si>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</si>
  <si>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</si>
  <si>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</si>
  <si>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</si>
  <si>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</si>
  <si>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</si>
  <si>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</si>
  <si>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Legal / Regulatory</t>
  </si>
  <si>
    <t>Actual</t>
  </si>
  <si>
    <t>Minimum Committed</t>
  </si>
  <si>
    <t>Purpose</t>
  </si>
  <si>
    <t>G.3.2.1</t>
  </si>
  <si>
    <t>OC (%)</t>
  </si>
  <si>
    <t>LCR eligibility</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</si>
  <si>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</si>
  <si>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</si>
  <si>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</si>
  <si>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</si>
  <si>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</si>
  <si>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</si>
  <si>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</si>
  <si>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</si>
  <si>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</si>
  <si>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</si>
  <si>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</si>
  <si>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</si>
  <si>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</si>
  <si>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</si>
  <si>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</si>
  <si>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</si>
  <si>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</si>
  <si>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</si>
  <si>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</si>
  <si>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</si>
  <si>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</si>
  <si>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</si>
  <si>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</si>
  <si>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</si>
  <si>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</si>
  <si>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</si>
  <si>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</si>
  <si>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</si>
  <si>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</si>
  <si>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</si>
  <si>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</si>
  <si>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</si>
  <si>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</si>
  <si>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</si>
  <si>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</si>
  <si>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</si>
  <si>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ND1</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</si>
  <si>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</si>
  <si>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</si>
  <si>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</si>
  <si>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</si>
  <si>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</si>
  <si>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</si>
  <si>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</si>
  <si>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</si>
  <si>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</si>
  <si>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</si>
  <si>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</si>
  <si>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</si>
  <si>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</si>
  <si>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</si>
  <si>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</si>
  <si>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</si>
  <si>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</si>
  <si>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</si>
  <si>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</si>
  <si>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</si>
  <si>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</si>
  <si>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</si>
  <si>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</si>
  <si>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</si>
  <si>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</si>
  <si>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</si>
  <si>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</si>
  <si>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</si>
  <si>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</si>
  <si>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</si>
  <si>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</si>
  <si>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</si>
  <si>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</si>
  <si>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</si>
  <si>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</si>
  <si>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</si>
  <si>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</si>
  <si>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</si>
  <si>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</si>
  <si>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</si>
  <si>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</si>
  <si>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</si>
  <si>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</si>
  <si>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</si>
  <si>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</si>
  <si>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</si>
  <si>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</si>
  <si>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</si>
  <si>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</si>
  <si>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</si>
  <si>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</si>
  <si>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</si>
  <si>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</si>
  <si>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</si>
  <si>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</si>
  <si>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</si>
  <si>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</si>
  <si>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</si>
  <si>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</si>
  <si>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</si>
  <si>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</si>
  <si>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</si>
  <si>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</si>
  <si>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</si>
  <si>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</si>
  <si>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</si>
  <si>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</si>
  <si>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</si>
  <si>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</si>
  <si>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</si>
  <si>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</si>
  <si>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</si>
  <si>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</si>
  <si>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</si>
  <si>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</si>
  <si>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</si>
  <si>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</si>
  <si>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</si>
  <si>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</si>
  <si>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</si>
  <si>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</si>
  <si>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</si>
  <si>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</si>
  <si>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</si>
  <si>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JPY</t>
  </si>
  <si>
    <t>G.3.6.11</t>
  </si>
  <si>
    <t>KRW</t>
  </si>
  <si>
    <t>G.3.6.12</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</si>
  <si>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</si>
  <si>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</si>
  <si>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</si>
  <si>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</si>
  <si>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</si>
  <si>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</si>
  <si>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</si>
  <si>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</si>
  <si>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</si>
  <si>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</si>
  <si>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</si>
  <si>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</si>
  <si>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</si>
  <si>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</si>
  <si>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</si>
  <si>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</si>
  <si>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</si>
  <si>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</si>
  <si>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</si>
  <si>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</si>
  <si>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</si>
  <si>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</si>
  <si>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</si>
  <si>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</si>
  <si>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</si>
  <si>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</si>
  <si>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</si>
  <si>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</si>
  <si>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</si>
  <si>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</si>
  <si>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</si>
  <si>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</si>
  <si>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</si>
  <si>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</si>
  <si>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</si>
  <si>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</si>
  <si>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</si>
  <si>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</si>
  <si>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</si>
  <si>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</si>
  <si>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</si>
  <si>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</si>
  <si>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</si>
  <si>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</si>
  <si>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</si>
  <si>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</si>
  <si>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</si>
  <si>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</si>
  <si>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</si>
  <si>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</si>
  <si>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</si>
  <si>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</si>
  <si>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</si>
  <si>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</si>
  <si>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</si>
  <si>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</si>
  <si>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</si>
  <si>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</si>
  <si>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</si>
  <si>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</si>
  <si>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</si>
  <si>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</si>
  <si>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</si>
  <si>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</si>
  <si>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</si>
  <si>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</si>
  <si>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</si>
  <si>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</si>
  <si>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</si>
  <si>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</si>
  <si>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</si>
  <si>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</si>
  <si>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</si>
  <si>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</si>
  <si>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</si>
  <si>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</si>
  <si>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</si>
  <si>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</si>
  <si>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</si>
  <si>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</si>
  <si>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</si>
  <si>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</si>
  <si>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</si>
  <si>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</si>
  <si>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</si>
  <si>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</si>
  <si>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</si>
  <si>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</si>
  <si>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</si>
  <si>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</si>
  <si>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</si>
  <si>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</si>
  <si>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</si>
  <si>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</si>
  <si>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</si>
  <si>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</si>
  <si>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</si>
  <si>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</si>
  <si>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</si>
  <si>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</si>
  <si>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</si>
  <si>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</si>
  <si>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</si>
  <si>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</si>
  <si>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</si>
  <si>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</si>
  <si>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</si>
  <si>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</si>
  <si>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</si>
  <si>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</si>
  <si>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</si>
  <si>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</si>
  <si>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</si>
  <si>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</si>
  <si>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</si>
  <si>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</si>
  <si>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</si>
  <si>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</si>
  <si>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</si>
  <si>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</si>
  <si>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</si>
  <si>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</si>
  <si>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</si>
  <si>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</si>
  <si>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</si>
  <si>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</si>
  <si>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</si>
  <si>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</si>
  <si>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</si>
  <si>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</si>
  <si>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</si>
  <si>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</si>
  <si>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</si>
  <si>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</si>
  <si>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</si>
  <si>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</si>
  <si>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</si>
  <si>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</si>
  <si>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</si>
  <si>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</si>
  <si>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</si>
  <si>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</si>
  <si>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</si>
  <si>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</si>
  <si>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</si>
  <si>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</si>
  <si>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</si>
  <si>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</si>
  <si>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</si>
  <si>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</si>
  <si>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</si>
  <si>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</si>
  <si>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</si>
  <si>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</si>
  <si>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</si>
  <si>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</si>
  <si>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</si>
  <si>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</si>
  <si>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</si>
  <si>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</si>
  <si>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</si>
  <si>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</si>
  <si>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</si>
  <si>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</si>
  <si>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</si>
  <si>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</si>
  <si>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</si>
  <si>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</si>
  <si>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</si>
  <si>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</si>
  <si>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</si>
  <si>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</si>
  <si>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</si>
  <si>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</si>
  <si>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</si>
  <si>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</si>
  <si>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</si>
  <si>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</si>
  <si>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</si>
  <si>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</si>
  <si>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</si>
  <si>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</si>
  <si>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</si>
  <si>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</si>
  <si>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</si>
  <si>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</si>
  <si>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</si>
  <si>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</si>
  <si>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</si>
  <si>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</si>
  <si>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</si>
  <si>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</si>
  <si>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</si>
  <si>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</si>
  <si>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</si>
  <si>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</si>
  <si>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</si>
  <si>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</si>
  <si>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</si>
  <si>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</si>
  <si>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</si>
  <si>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</si>
  <si>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</si>
  <si>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</si>
  <si>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</si>
  <si>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</si>
  <si>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</si>
  <si>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</si>
  <si>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</si>
  <si>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</si>
  <si>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</si>
  <si>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</si>
  <si>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</si>
  <si>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</si>
  <si>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</si>
  <si>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</si>
  <si>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</si>
  <si>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</si>
  <si>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</si>
  <si>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</si>
  <si>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</si>
  <si>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</si>
  <si>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</si>
  <si>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</si>
  <si>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</si>
  <si>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</si>
  <si>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</si>
  <si>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</si>
  <si>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</si>
  <si>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</si>
  <si>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</si>
  <si>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</si>
  <si>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</si>
  <si>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</si>
  <si>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</si>
  <si>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</si>
  <si>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</si>
  <si>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</si>
  <si>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</si>
  <si>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</si>
  <si>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</si>
  <si>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</si>
  <si>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</si>
  <si>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</si>
  <si>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</si>
  <si>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</si>
  <si>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</si>
  <si>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[For completion]</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</si>
  <si>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</si>
  <si>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</si>
  <si>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</si>
  <si>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</si>
  <si>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</si>
  <si>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</si>
  <si>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</si>
  <si>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</si>
  <si>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</si>
  <si>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</si>
  <si>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</si>
  <si>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</si>
  <si>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</si>
  <si>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</si>
  <si>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</si>
  <si>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</si>
  <si>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</si>
  <si>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</si>
  <si>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</si>
  <si>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</si>
  <si>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</si>
  <si>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</si>
  <si>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</si>
  <si>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</si>
  <si>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</si>
  <si>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</si>
  <si>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</si>
  <si>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</si>
  <si>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</si>
  <si>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</si>
  <si>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</si>
  <si>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</si>
  <si>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</si>
  <si>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</si>
  <si>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</si>
  <si>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</si>
  <si>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</si>
  <si>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</si>
  <si>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</si>
  <si>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</si>
  <si>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</si>
  <si>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</si>
  <si>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</si>
  <si>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</si>
  <si>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</si>
  <si>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</si>
  <si>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</si>
  <si>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</si>
  <si>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</si>
  <si>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</si>
  <si>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</si>
  <si>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</si>
  <si>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</si>
  <si>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</si>
  <si>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</si>
  <si>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</si>
  <si>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</si>
  <si>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</si>
  <si>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</si>
  <si>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</si>
  <si>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</si>
  <si>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</si>
  <si>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</si>
  <si>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</si>
  <si>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</si>
  <si>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</si>
  <si>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</si>
  <si>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</si>
  <si>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</si>
  <si>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</si>
  <si>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</si>
  <si>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</si>
  <si>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</si>
  <si>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</si>
  <si>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</si>
  <si>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</si>
  <si>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</si>
  <si>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</si>
  <si>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</si>
  <si>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</si>
  <si>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</si>
  <si>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</si>
  <si>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</si>
  <si>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</si>
  <si>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</si>
  <si>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</si>
  <si>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</si>
  <si>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</si>
  <si>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</si>
  <si>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</si>
  <si>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</si>
  <si>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</si>
  <si>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</si>
  <si>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</si>
  <si>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</si>
  <si>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</si>
  <si>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</si>
  <si>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</si>
  <si>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</si>
  <si>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</si>
  <si>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</si>
  <si>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</si>
  <si>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</si>
  <si>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</si>
  <si>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</si>
  <si>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</si>
  <si>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</si>
  <si>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</si>
  <si>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</si>
  <si>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</si>
  <si>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</si>
  <si>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</si>
  <si>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</si>
  <si>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</si>
  <si>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</si>
  <si>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</si>
  <si>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</si>
  <si>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</si>
  <si>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</si>
  <si>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</si>
  <si>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</si>
  <si>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</si>
  <si>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</si>
  <si>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</si>
  <si>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</si>
  <si>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</si>
  <si>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</si>
  <si>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</si>
  <si>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</si>
  <si>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</si>
  <si>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</si>
  <si>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</si>
  <si>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</si>
  <si>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</si>
  <si>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</si>
  <si>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</si>
  <si>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</si>
  <si>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</si>
  <si>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</si>
  <si>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</si>
  <si>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</si>
  <si>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</si>
  <si>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</si>
  <si>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</si>
  <si>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</si>
  <si>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</si>
  <si>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</si>
  <si>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</si>
  <si>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</si>
  <si>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</si>
  <si>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</si>
  <si>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</si>
  <si>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</si>
  <si>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</si>
  <si>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</si>
  <si>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</si>
  <si>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</si>
  <si>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</si>
  <si>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</si>
  <si>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</si>
  <si>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</si>
  <si>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</si>
  <si>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</si>
  <si>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</si>
  <si>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</si>
  <si>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</si>
  <si>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</si>
  <si>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</si>
  <si>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</si>
  <si>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</si>
  <si>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</si>
  <si>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</si>
  <si>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</si>
  <si>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</si>
  <si>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</si>
  <si>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</si>
  <si>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</si>
  <si>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</si>
  <si>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</si>
  <si>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</si>
  <si>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</si>
  <si>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</si>
  <si>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</si>
  <si>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</si>
  <si>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</si>
  <si>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</si>
  <si>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</si>
  <si>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</si>
  <si>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</si>
  <si>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</si>
  <si>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</si>
  <si>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</si>
  <si>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</si>
  <si>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</si>
  <si>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</si>
  <si>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</si>
  <si>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</si>
  <si>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</si>
  <si>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</si>
  <si>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</si>
  <si>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</si>
  <si>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</si>
  <si>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</si>
  <si>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</si>
  <si>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</si>
  <si>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</si>
  <si>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</si>
  <si>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</si>
  <si>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</si>
  <si>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</si>
  <si>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</si>
  <si>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</si>
  <si>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</si>
  <si>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</si>
  <si>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</si>
  <si>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</si>
  <si>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</si>
  <si>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</si>
  <si>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</si>
  <si>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</si>
  <si>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</si>
  <si>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</si>
  <si>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</si>
  <si>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</si>
  <si>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</si>
  <si>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</si>
  <si>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</si>
  <si>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</si>
  <si>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</si>
  <si>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</si>
  <si>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</si>
  <si>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</si>
  <si>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</si>
  <si>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</si>
  <si>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</si>
  <si>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</si>
  <si>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</si>
  <si>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</si>
  <si>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</si>
  <si>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</si>
  <si>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</si>
  <si>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</si>
  <si>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</si>
  <si>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</si>
  <si>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</si>
  <si>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</si>
  <si>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</si>
  <si>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</si>
  <si>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</si>
  <si>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</si>
  <si>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</si>
  <si>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</si>
  <si>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</si>
  <si>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</si>
  <si>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</si>
  <si>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</si>
  <si>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</si>
  <si>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</si>
  <si>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</si>
  <si>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</si>
  <si>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</si>
  <si>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</si>
  <si>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</si>
  <si>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</si>
  <si>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</si>
  <si>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</si>
  <si>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</si>
  <si>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</si>
  <si>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</si>
  <si>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</si>
  <si>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</si>
  <si>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</si>
  <si>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</si>
  <si>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</si>
  <si>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</si>
  <si>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</si>
  <si>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</si>
  <si>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</si>
  <si>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</si>
  <si>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</si>
  <si>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</si>
  <si>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</si>
  <si>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</si>
  <si>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</si>
  <si>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</si>
  <si>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</si>
  <si>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</si>
  <si>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</si>
  <si>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</si>
  <si>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</si>
  <si>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</si>
  <si>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</si>
  <si>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</si>
  <si>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</si>
  <si>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</si>
  <si>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</si>
  <si>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</si>
  <si>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</si>
  <si>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</si>
  <si>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</si>
  <si>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</si>
  <si>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</si>
  <si>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</si>
  <si>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</si>
  <si>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 xml:space="preserve"> ≤ 1,000,000</t>
  </si>
  <si>
    <t>M.7A.10.3</t>
  </si>
  <si>
    <t xml:space="preserve"> &gt; 1,000,000 ≤ 2,000,000</t>
  </si>
  <si>
    <t>M.7A.10.4</t>
  </si>
  <si>
    <t xml:space="preserve"> &gt; 2,000,000 ≤ 3,000,000</t>
  </si>
  <si>
    <t>M.7A.10.5</t>
  </si>
  <si>
    <t xml:space="preserve"> &gt; 3,000,000 ≤ 5,000,000</t>
  </si>
  <si>
    <t>M.7A.10.6</t>
  </si>
  <si>
    <t xml:space="preserve"> &gt; 5,000,000 ≤ 12,000,000</t>
  </si>
  <si>
    <t>M.7A.10.7</t>
  </si>
  <si>
    <t>x &gt; 12 000 000</t>
  </si>
  <si>
    <t>M.7A.10.8</t>
  </si>
  <si>
    <t>TBC at a country level</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</si>
  <si>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</si>
  <si>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</si>
  <si>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</si>
  <si>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</si>
  <si>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</si>
  <si>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</si>
  <si>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</si>
  <si>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</si>
  <si>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</si>
  <si>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</si>
  <si>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</si>
  <si>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</si>
  <si>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</si>
  <si>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</si>
  <si>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</si>
  <si>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</si>
  <si>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</si>
  <si>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</si>
  <si>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</si>
  <si>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</si>
  <si>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</si>
  <si>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</si>
  <si>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</si>
  <si>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</si>
  <si>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</si>
  <si>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</si>
  <si>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</si>
  <si>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</si>
  <si>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</si>
  <si>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</si>
  <si>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</si>
  <si>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</si>
  <si>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</si>
  <si>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</si>
  <si>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</si>
  <si>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</si>
  <si>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</si>
  <si>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</si>
  <si>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</si>
  <si>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</si>
  <si>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</si>
  <si>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</si>
  <si>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</si>
  <si>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</si>
  <si>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</si>
  <si>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</si>
  <si>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</si>
  <si>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</si>
  <si>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</si>
  <si>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</si>
  <si>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</si>
  <si>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</si>
  <si>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</si>
  <si>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</si>
  <si>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</si>
  <si>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</si>
  <si>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</si>
  <si>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</si>
  <si>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</si>
  <si>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</si>
  <si>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</si>
  <si>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</si>
  <si>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</si>
  <si>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</si>
  <si>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</si>
  <si>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</si>
  <si>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</si>
  <si>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</si>
  <si>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</si>
  <si>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</si>
  <si>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</si>
  <si>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</si>
  <si>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</si>
  <si>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</si>
  <si>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</si>
  <si>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</si>
  <si>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</si>
  <si>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</si>
  <si>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</si>
  <si>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</si>
  <si>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</si>
  <si>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</si>
  <si>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</si>
  <si>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</si>
  <si>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</si>
  <si>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</si>
  <si>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</si>
  <si>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</si>
  <si>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</si>
  <si>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</si>
  <si>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</si>
  <si>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</si>
  <si>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</si>
  <si>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</si>
  <si>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</si>
  <si>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</si>
  <si>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</si>
  <si>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</si>
  <si>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</si>
  <si>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</si>
  <si>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</si>
  <si>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</si>
  <si>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 / No prior ranks</t>
  </si>
  <si>
    <t>M.7A.14.2</t>
  </si>
  <si>
    <t>Guaranteed</t>
  </si>
  <si>
    <t>M.7A.14.3</t>
  </si>
  <si>
    <t>OM.7A.14.1</t>
  </si>
  <si>
    <t>OM.7A.14.2</t>
  </si>
  <si>
    <t>OM.7A.14.3</t>
  </si>
  <si>
    <t>OM.7A.14.4</t>
  </si>
  <si>
    <t>OM.7A.14.5</t>
  </si>
  <si>
    <t>OM.7A.14.6</t>
  </si>
  <si>
    <t>7B Commercial Cover Pool</t>
  </si>
  <si>
    <t>15. Loan Size Information</t>
  </si>
  <si>
    <t>M.7B.15.1</t>
  </si>
  <si>
    <t>ND2</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</si>
  <si>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</si>
  <si>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</si>
  <si>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</si>
  <si>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</si>
  <si>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</si>
  <si>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</si>
  <si>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</si>
  <si>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</si>
  <si>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</si>
  <si>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</si>
  <si>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</si>
  <si>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</si>
  <si>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</si>
  <si>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</si>
  <si>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</si>
  <si>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</si>
  <si>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</si>
  <si>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</si>
  <si>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</si>
  <si>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</si>
  <si>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</si>
  <si>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</si>
  <si>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</si>
  <si>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</si>
  <si>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</si>
  <si>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</si>
  <si>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</si>
  <si>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</si>
  <si>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</si>
  <si>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</si>
  <si>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</si>
  <si>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</si>
  <si>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</si>
  <si>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</si>
  <si>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</si>
  <si>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</si>
  <si>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</si>
  <si>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</si>
  <si>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</si>
  <si>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</si>
  <si>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</si>
  <si>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</si>
  <si>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</si>
  <si>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</si>
  <si>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</si>
  <si>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</si>
  <si>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</si>
  <si>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</si>
  <si>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</si>
  <si>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</si>
  <si>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</si>
  <si>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</si>
  <si>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</si>
  <si>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</si>
  <si>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</si>
  <si>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</si>
  <si>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</si>
  <si>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</si>
  <si>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</si>
  <si>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</si>
  <si>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</si>
  <si>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</si>
  <si>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</si>
  <si>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</si>
  <si>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</si>
  <si>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</si>
  <si>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</si>
  <si>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</si>
  <si>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</si>
  <si>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</si>
  <si>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</si>
  <si>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</si>
  <si>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</si>
  <si>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</si>
  <si>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</si>
  <si>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</si>
  <si>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</si>
  <si>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</si>
  <si>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</si>
  <si>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</si>
  <si>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</si>
  <si>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</si>
  <si>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</si>
  <si>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</si>
  <si>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</si>
  <si>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</si>
  <si>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</si>
  <si>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</si>
  <si>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</si>
  <si>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</si>
  <si>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</si>
  <si>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</si>
  <si>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</si>
  <si>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</si>
  <si>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</si>
  <si>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</si>
  <si>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</si>
  <si>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</si>
  <si>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</si>
  <si>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</si>
  <si>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</si>
  <si>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</si>
  <si>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</si>
  <si>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</si>
  <si>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B3. Harmonised Transparency Template - Shipping Assets</t>
  </si>
  <si>
    <t>[Please insert currency]</t>
  </si>
  <si>
    <t>CONTENT OF TAB B3</t>
  </si>
  <si>
    <t>9. Shipping Assets</t>
  </si>
  <si>
    <t>1. General Information</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</si>
  <si>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</si>
  <si>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</si>
  <si>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</si>
  <si>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</si>
  <si>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</si>
  <si>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</si>
  <si>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</si>
  <si>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</si>
  <si>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</si>
  <si>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</si>
  <si>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</si>
  <si>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</si>
  <si>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</si>
  <si>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</si>
  <si>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</si>
  <si>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</si>
  <si>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</si>
  <si>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</si>
  <si>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</si>
  <si>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</si>
  <si>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</si>
  <si>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</si>
  <si>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</si>
  <si>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</si>
  <si>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</si>
  <si>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</si>
  <si>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</si>
  <si>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</si>
  <si>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</si>
  <si>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</si>
  <si>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</si>
  <si>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</si>
  <si>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</si>
  <si>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</si>
  <si>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</si>
  <si>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</si>
  <si>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</si>
  <si>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</si>
  <si>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</si>
  <si>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</si>
  <si>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</si>
  <si>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</si>
  <si>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</si>
  <si>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</si>
  <si>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</si>
  <si>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</si>
  <si>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</si>
  <si>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</si>
  <si>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</si>
  <si>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</si>
  <si>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</si>
  <si>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</si>
  <si>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</si>
  <si>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</si>
  <si>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</si>
  <si>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</si>
  <si>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</si>
  <si>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</si>
  <si>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</si>
  <si>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</si>
  <si>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</si>
  <si>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</si>
  <si>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</si>
  <si>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</si>
  <si>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</si>
  <si>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</si>
  <si>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</si>
  <si>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</si>
  <si>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</si>
  <si>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</si>
  <si>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</si>
  <si>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</si>
  <si>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</si>
  <si>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</si>
  <si>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</si>
  <si>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</si>
  <si>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</si>
  <si>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</si>
  <si>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</si>
  <si>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</si>
  <si>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</si>
  <si>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</si>
  <si>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</si>
  <si>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</si>
  <si>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</si>
  <si>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</si>
  <si>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</si>
  <si>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</si>
  <si>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</si>
  <si>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</si>
  <si>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</si>
  <si>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</si>
  <si>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</si>
  <si>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</si>
  <si>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</si>
  <si>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</si>
  <si>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</si>
  <si>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</si>
  <si>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</si>
  <si>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</si>
  <si>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</si>
  <si>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</si>
  <si>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</si>
  <si>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</si>
  <si>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</si>
  <si>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</si>
  <si>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</si>
  <si>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</si>
  <si>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</si>
  <si>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</si>
  <si>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</si>
  <si>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</si>
  <si>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</si>
  <si>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</si>
  <si>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</si>
  <si>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</si>
  <si>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</si>
  <si>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</si>
  <si>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</si>
  <si>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</si>
  <si>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</si>
  <si>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</si>
  <si>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</si>
  <si>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</si>
  <si>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</si>
  <si>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</si>
  <si>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</si>
  <si>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</si>
  <si>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</si>
  <si>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</si>
  <si>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</si>
  <si>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</si>
  <si>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</si>
  <si>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</si>
  <si>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</si>
  <si>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</si>
  <si>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</si>
  <si>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</si>
  <si>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</si>
  <si>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</si>
  <si>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</si>
  <si>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</si>
  <si>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</si>
  <si>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</si>
  <si>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</si>
  <si>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</si>
  <si>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</si>
  <si>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</si>
  <si>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</si>
  <si>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</si>
  <si>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</si>
  <si>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</si>
  <si>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</si>
  <si>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</si>
  <si>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</si>
  <si>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</si>
  <si>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</si>
  <si>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</si>
  <si>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[Mark as ND1 if not relevant]</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</si>
  <si>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</si>
  <si>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</si>
  <si>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</si>
  <si>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</si>
  <si>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</si>
  <si>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</si>
  <si>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</si>
  <si>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</si>
  <si>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</si>
  <si>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</si>
  <si>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</si>
  <si>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</si>
  <si>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</si>
  <si>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</si>
  <si>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</si>
  <si>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</si>
  <si>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</si>
  <si>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</si>
  <si>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</si>
  <si>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</si>
  <si>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</si>
  <si>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</si>
  <si>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</si>
  <si>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</si>
  <si>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</si>
  <si>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</si>
  <si>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</si>
  <si>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</si>
  <si>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</si>
  <si>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</si>
  <si>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</si>
  <si>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</si>
  <si>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</si>
  <si>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</si>
  <si>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</si>
  <si>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</si>
  <si>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</si>
  <si>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</si>
  <si>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</si>
  <si>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</si>
  <si>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</si>
  <si>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</si>
  <si>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</si>
  <si>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</si>
  <si>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Definition</t>
  </si>
  <si>
    <t>HG.1.1</t>
  </si>
  <si>
    <t>OC Calculation: Actual</t>
  </si>
  <si>
    <t xml:space="preserve">Based on nominal values in reporting currency NOK. For foreign currency covered bonds, FX-rate at issuance date is applied. </t>
  </si>
  <si>
    <t>HG.1.2</t>
  </si>
  <si>
    <t>OC Calculation: Legal minimum</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</si>
  <si>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</si>
  <si>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HG.1.3</t>
  </si>
  <si>
    <t>OC Calculation: Committed</t>
  </si>
  <si>
    <t>See HG.1.2</t>
  </si>
  <si>
    <t>HG.1.4</t>
  </si>
  <si>
    <t>Interest Rate Types</t>
  </si>
  <si>
    <t>Floating rate: Individual rate not directly linked to money market rates. 
Fixed rate: Loans with a fixed rate for a limited period (typically 3, 5 or 10 years).</t>
  </si>
  <si>
    <t>HG.1.5</t>
  </si>
  <si>
    <t>Residual Life Buckets of Cover assets [i.e. how is the contractual and/or expected residual life defined? What assumptions eg, in terms of prepayments? etc.]</t>
  </si>
  <si>
    <t>Only contractual maturity reported.</t>
  </si>
  <si>
    <t>HG.1.6</t>
  </si>
  <si>
    <t xml:space="preserve">Maturity Buckets of Covered Bonds [i.e. how is the contractual and/or expected maturity defined? What maturity structure (hard bullet, soft bullet, conditional pass through)? Under what conditions/circumstances? Etc.] </t>
  </si>
  <si>
    <t>For a soft bullet covered bond issued with 5 year remaining maturity and 1 year extended maturity (5+1), initial maturity is reported as 5 years and extended maturity as 6 years. For hard bullet covered bonds initial maturity and extended maturity is equal.</t>
  </si>
  <si>
    <t>HG.1.7</t>
  </si>
  <si>
    <t>LTVs: Definition</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</si>
  <si>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</si>
  <si>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t>HG.1.8</t>
  </si>
  <si>
    <t>LTVs: Calculation of property/shipping value</t>
  </si>
  <si>
    <t xml:space="preserve"> LO + HP    
    V
LO = Loan balance or facility
HP = Higher priority pledge
V= Value of the property</t>
  </si>
  <si>
    <t>HG.1.9</t>
  </si>
  <si>
    <t>LTVs: Applied property/shipping valuation techniques, including whether use of index, Automated Valuation Model (AVM) or on-site audits</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</si>
  <si>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</si>
  <si>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HG.1.10</t>
  </si>
  <si>
    <t>LTVs: Frequency and time of last valuation</t>
  </si>
  <si>
    <t>Every 3 months (frequency of real estate valuation for the purpose of calculating indexed LTV).</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</si>
  <si>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</si>
  <si>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</si>
  <si>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</si>
  <si>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</si>
  <si>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All issuances of covered bonds in foreign currency are swapped to NOK to eliminate FX-risk entirely.
Fixed interest rate exposures in the form of fixed rate covered bonds and fixed rate mortgages are swapped to 3 month NIBOR.</t>
  </si>
  <si>
    <t>HG.1.13</t>
  </si>
  <si>
    <t>Non-performing loans</t>
  </si>
  <si>
    <t>Non performing loans over 90 days after due date.</t>
  </si>
  <si>
    <t>OHG.1.1</t>
  </si>
  <si>
    <t>NPV assumptions (when stated)</t>
  </si>
  <si>
    <t>OHG.1.2</t>
  </si>
  <si>
    <t>OHG.1.3</t>
  </si>
  <si>
    <t>OHG.1.4</t>
  </si>
  <si>
    <t>OHG.1.5</t>
  </si>
  <si>
    <t>2. Reason for No Data</t>
  </si>
  <si>
    <t>Value</t>
  </si>
  <si>
    <t>HG.2.1</t>
  </si>
  <si>
    <t xml:space="preserve">Not applicable for the jurisdiction </t>
  </si>
  <si>
    <t>HG.2.2</t>
  </si>
  <si>
    <t>Not relevant for the issuer and/or CB programme at the present time</t>
  </si>
  <si>
    <t>HG.2.3</t>
  </si>
  <si>
    <t>Not available at the present time</t>
  </si>
  <si>
    <t>ND3</t>
  </si>
  <si>
    <t>OHG.2.1</t>
  </si>
  <si>
    <t>OHG.2.2</t>
  </si>
  <si>
    <t>OHG.2.3</t>
  </si>
  <si>
    <t>3. Glossary - Extra national and/or Issuer Items</t>
  </si>
  <si>
    <t>HG.3.1</t>
  </si>
  <si>
    <t>Other definitions deemed relevant</t>
  </si>
  <si>
    <t>OHG.3.1</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</si>
  <si>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</si>
  <si>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</si>
  <si>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OHG.3.2</t>
  </si>
  <si>
    <t>Currency risk</t>
  </si>
  <si>
    <t>A mortgage credit institution shall not assume greater foreign exchange risk than is prudent at any and all times. A mortgage credit institution is obliged to establish limits on foreign exchange risk.</t>
  </si>
  <si>
    <t>OHG.3.3</t>
  </si>
  <si>
    <t>Bullet/interest only loans</t>
  </si>
  <si>
    <t>Interest only loans are defined as loans with a limited repayment exemption exceeding three months.</t>
  </si>
  <si>
    <t>OHG.3.4</t>
  </si>
  <si>
    <t>Buy-to-let</t>
  </si>
  <si>
    <t>Buy-to-let refers to properties that are purchased and declared by borrowers for investment purposes. Approvals of such loans are subjected to the same regulatory requirements and assessment criteria as owner-occupied properties.</t>
  </si>
  <si>
    <t>OHG.3.5</t>
  </si>
  <si>
    <t>Seasoning</t>
  </si>
  <si>
    <t>Seasoning is calculated based on the number of months since collateral for the loan was established.</t>
  </si>
  <si>
    <t>Norwegian Transparency Template</t>
  </si>
  <si>
    <t>Additional information from Norwegian Issuers using HTT</t>
  </si>
  <si>
    <t>Stresstest - House price decline</t>
  </si>
  <si>
    <t>House price decline</t>
  </si>
  <si>
    <t>Current</t>
  </si>
  <si>
    <t>Total cover pool balance (NOKbn)</t>
  </si>
  <si>
    <t>WA indexed LTV (%)</t>
  </si>
  <si>
    <t>Eligible cover pool balance (NOKbn)</t>
  </si>
  <si>
    <t>Total outstanding covered bonds (NOKbn)</t>
  </si>
  <si>
    <t>Eligible overcollateralization</t>
  </si>
  <si>
    <t>Additional comments</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</si>
  <si>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</si>
  <si>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</si>
  <si>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</si>
  <si>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</si>
  <si>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</si>
  <si>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</si>
  <si>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</si>
  <si>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</si>
  <si>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</si>
  <si>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</si>
  <si>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</si>
  <si>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</si>
  <si>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</si>
  <si>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</si>
  <si>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</si>
  <si>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</si>
  <si>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</si>
  <si>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 xml:space="preserve">SpareBank 1 SR-Bank </t>
  </si>
  <si>
    <t>549300Q3OIWRHQUQM052</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</si>
  <si>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</si>
  <si>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</si>
  <si>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</si>
  <si>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</si>
  <si>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</si>
  <si>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</si>
  <si>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</si>
  <si>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</si>
  <si>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</si>
  <si>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</si>
  <si>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</si>
  <si>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</si>
  <si>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</si>
  <si>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</si>
  <si>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</si>
  <si>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</si>
  <si>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</si>
  <si>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Nordic Trustee</t>
  </si>
  <si>
    <t>E.1.1.11</t>
  </si>
  <si>
    <t>Cover Pool Monitor</t>
  </si>
  <si>
    <t>PricewaterhouseCoopers AS</t>
  </si>
  <si>
    <t>OE.1.1.1</t>
  </si>
  <si>
    <t>OE.1.1.2</t>
  </si>
  <si>
    <t>OE.1.1.3</t>
  </si>
  <si>
    <t>OE.1.1.4</t>
  </si>
  <si>
    <t>OE.1.1.5</t>
  </si>
  <si>
    <t>OE.1.1.6</t>
  </si>
  <si>
    <t>OE.1.1.7</t>
  </si>
  <si>
    <t>OE.1.1.8</t>
  </si>
  <si>
    <t>Swap Counterparties</t>
  </si>
  <si>
    <t>Guarantor (if applicable)</t>
  </si>
  <si>
    <t>Type of Swap</t>
  </si>
  <si>
    <t>E.2.1.1</t>
  </si>
  <si>
    <t>FX</t>
  </si>
  <si>
    <t>E.2.1.2</t>
  </si>
  <si>
    <t>IRS</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</si>
  <si>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</si>
  <si>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</si>
  <si>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</si>
  <si>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</si>
  <si>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</si>
  <si>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</si>
  <si>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</si>
  <si>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</si>
  <si>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</si>
  <si>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</si>
  <si>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</si>
  <si>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</si>
  <si>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</si>
  <si>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</si>
  <si>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</si>
  <si>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</si>
  <si>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</si>
  <si>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</si>
  <si>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</si>
  <si>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</si>
  <si>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</si>
  <si>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</si>
  <si>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</si>
  <si>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</si>
  <si>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</si>
  <si>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</si>
  <si>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</si>
  <si>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</si>
  <si>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</si>
  <si>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</si>
  <si>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</si>
  <si>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</si>
  <si>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</si>
  <si>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</si>
  <si>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</si>
  <si>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</si>
  <si>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</si>
  <si>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</si>
  <si>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</si>
  <si>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</si>
  <si>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</si>
  <si>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</si>
  <si>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</si>
  <si>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</si>
  <si>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</si>
  <si>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</si>
  <si>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</si>
  <si>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</si>
  <si>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</si>
  <si>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</si>
  <si>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</si>
  <si>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</si>
  <si>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</si>
  <si>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</si>
  <si>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</si>
  <si>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</si>
  <si>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</si>
  <si>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</si>
  <si>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</si>
  <si>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</si>
  <si>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</si>
  <si>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</si>
  <si>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</si>
  <si>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</si>
  <si>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</si>
  <si>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</si>
  <si>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</si>
  <si>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</si>
  <si>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</si>
  <si>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Public Sector Assets</t>
  </si>
  <si>
    <t>% Total Loans</t>
  </si>
  <si>
    <t>E.3.2.1</t>
  </si>
  <si>
    <t>&lt;30 days</t>
  </si>
  <si>
    <t>E.3.2.2</t>
  </si>
  <si>
    <t>30-&lt;60 days</t>
  </si>
  <si>
    <t>E.3.2.3</t>
  </si>
  <si>
    <t>60-&lt;90 days</t>
  </si>
  <si>
    <t>E.3.2.4</t>
  </si>
  <si>
    <t>90-&lt;180 days</t>
  </si>
  <si>
    <t>E.3.2.5</t>
  </si>
  <si>
    <t>&gt;= 180 days</t>
  </si>
  <si>
    <t>OE.3.2.1</t>
  </si>
  <si>
    <t>OE.3.2.2</t>
  </si>
  <si>
    <t>OE.3.2.3</t>
  </si>
  <si>
    <t>OE.3.2.4</t>
  </si>
  <si>
    <t>Reporting Date: 09/05/19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</si>
</sst>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
    <numFmt numFmtId="165" formatCode="_(* #,##0.00_);_(* \(#,##0.00\);_(* &quot;-&quot;??_);_(@_)"/>
    <numFmt numFmtId="166" formatCode="_(* #,##0_);_(* \(#,##0\);_(* &quot;-&quot;??_);_(@_)"/>
    <numFmt numFmtId="167" formatCode="#,##0.0"/>
    <numFmt numFmtId="168" formatCode="_(* #,##0.0_);_(* \(#,##0.0\);_(* &quot;-&quot;??_);_(@_)"/>
    <numFmt numFmtId="169" formatCode="0.0"/>
    <numFmt numFmtId="170" formatCode="0.0%"/>
    <numFmt numFmtId="171" formatCode="#,##0_ ;\-#,##0\ "/>
  </numFmts>
  <fonts count="49" x14ac:knownFonts="1">
    <font>
      <sz val="11"/>
      <color theme="1"/>
      <name val="Calibri"/>
      <family val="2"/>
      <scheme val="minor"/>
    </font>
    <font>
      <sz val="11"/>
      <color theme="1"/>
      <name val="Calibri"/>
      <family val="2"/>
      <scheme val="minor"/>
    </font>
    <font>
      <b/>
      <sz val="11"/>
      <color theme="3"/>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4"/>
      <color theme="1"/>
      <name val="Calibri"/>
      <family val="2"/>
      <scheme val="minor"/>
    </font>
    <font>
      <b/>
      <sz val="11.5"/>
      <color rgb="FF1E1B1D"/>
      <name val="Calibri"/>
      <family val="2"/>
      <scheme val="minor"/>
    </font>
    <font>
      <sz val="11"/>
      <name val="Calibri"/>
      <family val="2"/>
      <scheme val="minor"/>
    </font>
    <font>
      <sz val="13"/>
      <color theme="1"/>
      <name val="Calibri"/>
      <family val="2"/>
      <scheme val="minor"/>
    </font>
    <font>
      <sz val="13"/>
      <color rgb="FF1E1B1D"/>
      <name val="Calibri"/>
      <family val="2"/>
      <scheme val="minor"/>
    </font>
    <font>
      <b/>
      <sz val="14"/>
      <name val="Calibri"/>
      <family val="2"/>
      <scheme val="minor"/>
    </font>
    <font>
      <b/>
      <sz val="13"/>
      <name val="Calibri"/>
      <family val="2"/>
      <scheme val="minor"/>
    </font>
    <font>
      <sz val="13"/>
      <name val="Calibri"/>
      <family val="2"/>
      <scheme val="minor"/>
    </font>
    <font>
      <b/>
      <sz val="13"/>
      <color rgb="FF333333"/>
      <name val="Calibri"/>
      <family val="2"/>
      <scheme val="minor"/>
    </font>
    <font>
      <u/>
      <sz val="11"/>
      <color theme="10"/>
      <name val="Calibri"/>
      <family val="2"/>
      <scheme val="minor"/>
    </font>
    <font>
      <sz val="9"/>
      <color theme="1"/>
      <name val="Calibri"/>
      <family val="2"/>
      <scheme val="minor"/>
    </font>
    <font>
      <b/>
      <sz val="1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i/>
      <sz val="11"/>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b/>
      <sz val="11"/>
      <color rgb="FFFF0000"/>
      <name val="Calibri"/>
      <family val="2"/>
      <scheme val="minor"/>
    </font>
    <font>
      <i/>
      <sz val="11"/>
      <color rgb="FF0070C0"/>
      <name val="Calibri"/>
      <family val="2"/>
      <scheme val="minor"/>
    </font>
    <font>
      <sz val="11"/>
      <color rgb="FF0070C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style="thin">
        <color indexed="64"/>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4">
    <xf numFmtId="0" fontId="0" fillId="0" borderId="0"/>
    <xf numFmtId="165" fontId="1"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cellStyleXfs>
  <cellXfs count="274">
    <xf numFmtId="0" fontId="0" fillId="0" borderId="0" xfId="0"/>
    <xf numFmtId="0" fontId="6" fillId="0" borderId="0" xfId="0" applyFont="1" applyBorder="1" applyAlignment="1">
      <alignment horizontal="left" vertical="center"/>
    </xf>
    <xf numFmtId="0" fontId="0" fillId="0" borderId="0" xfId="0" applyFont="1"/>
    <xf numFmtId="0" fontId="7" fillId="0" borderId="0" xfId="0" applyFont="1" applyAlignment="1">
      <alignment horizontal="center" vertical="center"/>
    </xf>
    <xf numFmtId="0" fontId="8" fillId="0" borderId="0" xfId="0" applyFont="1" applyAlignment="1">
      <alignment vertical="center" wrapText="1"/>
    </xf>
    <xf numFmtId="0" fontId="9" fillId="0" borderId="0" xfId="0" applyFont="1" applyAlignment="1">
      <alignment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12" fillId="0" borderId="0" xfId="0" applyFont="1" applyAlignment="1">
      <alignment vertical="center" wrapText="1"/>
    </xf>
    <xf numFmtId="0" fontId="13" fillId="0" borderId="0" xfId="0" applyFont="1" applyAlignment="1">
      <alignment horizontal="left" vertical="center" wrapText="1"/>
    </xf>
    <xf numFmtId="0" fontId="13" fillId="0" borderId="0" xfId="0" applyFont="1" applyAlignment="1">
      <alignment wrapText="1"/>
    </xf>
    <xf numFmtId="0" fontId="9" fillId="0" borderId="0" xfId="0" applyFont="1" applyAlignment="1">
      <alignment vertical="center" wrapText="1"/>
    </xf>
    <xf numFmtId="0" fontId="14" fillId="0" borderId="0" xfId="0" applyFont="1" applyAlignment="1">
      <alignment vertical="center" wrapText="1"/>
    </xf>
    <xf numFmtId="0" fontId="10" fillId="0" borderId="0" xfId="0" applyFont="1" applyAlignment="1">
      <alignment vertical="center" wrapText="1"/>
    </xf>
    <xf numFmtId="0" fontId="13" fillId="0" borderId="0" xfId="0" applyFont="1" applyAlignment="1">
      <alignment vertical="center" wrapText="1"/>
    </xf>
    <xf numFmtId="0" fontId="16" fillId="0" borderId="1" xfId="0" applyFont="1" applyBorder="1"/>
    <xf numFmtId="0" fontId="16" fillId="0" borderId="2" xfId="0" applyFont="1" applyBorder="1"/>
    <xf numFmtId="0" fontId="16" fillId="0" borderId="3" xfId="0" applyFont="1" applyBorder="1"/>
    <xf numFmtId="0" fontId="16" fillId="0" borderId="4" xfId="0" applyFont="1" applyBorder="1"/>
    <xf numFmtId="0" fontId="16" fillId="0" borderId="0" xfId="0" applyFont="1" applyBorder="1"/>
    <xf numFmtId="0" fontId="16" fillId="0" borderId="5" xfId="0" applyFont="1" applyBorder="1"/>
    <xf numFmtId="0" fontId="17" fillId="0" borderId="0" xfId="0" applyFont="1" applyBorder="1" applyAlignment="1">
      <alignment horizontal="center"/>
    </xf>
    <xf numFmtId="0" fontId="6" fillId="0" borderId="0" xfId="0" applyFont="1" applyBorder="1" applyAlignment="1">
      <alignment horizontal="center" vertical="center"/>
    </xf>
    <xf numFmtId="0" fontId="18" fillId="0" borderId="0" xfId="0" applyFont="1" applyFill="1" applyBorder="1" applyAlignment="1">
      <alignment horizontal="center" vertical="center"/>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21" fillId="0" borderId="0" xfId="0" applyFont="1" applyBorder="1" applyAlignment="1">
      <alignment horizontal="center"/>
    </xf>
    <xf numFmtId="0" fontId="22" fillId="0" borderId="0" xfId="0" applyFont="1" applyBorder="1"/>
    <xf numFmtId="0" fontId="5" fillId="2" borderId="0" xfId="3" applyFont="1" applyFill="1" applyBorder="1" applyAlignment="1">
      <alignment horizontal="center"/>
    </xf>
    <xf numFmtId="0" fontId="5" fillId="0" borderId="0" xfId="3" applyFont="1" applyAlignment="1"/>
    <xf numFmtId="0" fontId="0" fillId="0" borderId="0" xfId="0" applyFont="1" applyAlignment="1"/>
    <xf numFmtId="0" fontId="5" fillId="0" borderId="0" xfId="3" applyFont="1" applyAlignment="1"/>
    <xf numFmtId="0" fontId="5" fillId="3" borderId="0" xfId="0" applyFont="1" applyFill="1" applyBorder="1" applyAlignment="1">
      <alignment horizontal="center"/>
    </xf>
    <xf numFmtId="0" fontId="0" fillId="0" borderId="0" xfId="0" applyFont="1" applyAlignment="1"/>
    <xf numFmtId="0" fontId="16" fillId="0" borderId="6" xfId="0" applyFont="1" applyBorder="1"/>
    <xf numFmtId="0" fontId="16" fillId="0" borderId="7" xfId="0" applyFont="1" applyBorder="1"/>
    <xf numFmtId="0" fontId="16" fillId="0" borderId="8" xfId="0" applyFont="1" applyBorder="1"/>
    <xf numFmtId="0" fontId="6" fillId="0" borderId="0" xfId="0" applyFont="1" applyAlignment="1">
      <alignment horizontal="left"/>
    </xf>
    <xf numFmtId="0" fontId="23" fillId="0" borderId="0" xfId="0" applyFont="1" applyAlignment="1">
      <alignment horizontal="left"/>
    </xf>
    <xf numFmtId="0" fontId="24" fillId="0" borderId="0" xfId="0" applyFont="1"/>
    <xf numFmtId="0" fontId="19" fillId="0" borderId="0" xfId="0" applyFont="1" applyBorder="1" applyAlignment="1">
      <alignment horizontal="left" vertical="center"/>
    </xf>
    <xf numFmtId="0" fontId="23" fillId="0" borderId="0" xfId="0" applyFont="1" applyAlignment="1">
      <alignment horizontal="left"/>
    </xf>
    <xf numFmtId="0" fontId="0" fillId="4" borderId="0" xfId="0" applyFont="1" applyFill="1"/>
    <xf numFmtId="0" fontId="24" fillId="0" borderId="0" xfId="0" applyFont="1" applyAlignment="1">
      <alignment horizontal="center" vertical="center"/>
    </xf>
    <xf numFmtId="0" fontId="24" fillId="0" borderId="0" xfId="0" applyFont="1" applyFill="1" applyAlignment="1">
      <alignment vertical="center" wrapText="1"/>
    </xf>
    <xf numFmtId="0" fontId="25" fillId="0" borderId="9" xfId="0" applyFont="1" applyBorder="1" applyAlignment="1">
      <alignment horizontal="center" vertical="center" wrapText="1"/>
    </xf>
    <xf numFmtId="0" fontId="26" fillId="2" borderId="10" xfId="0" applyFont="1" applyFill="1" applyBorder="1" applyAlignment="1">
      <alignment horizontal="center" vertical="center" wrapText="1"/>
    </xf>
    <xf numFmtId="0" fontId="26" fillId="2" borderId="11" xfId="0" applyFont="1" applyFill="1" applyBorder="1" applyAlignment="1">
      <alignment horizontal="center" vertical="center" wrapText="1"/>
    </xf>
    <xf numFmtId="0" fontId="25" fillId="0" borderId="0" xfId="0" applyFont="1"/>
    <xf numFmtId="0" fontId="4" fillId="0" borderId="0" xfId="0" applyFont="1"/>
    <xf numFmtId="0" fontId="27" fillId="5" borderId="10" xfId="0" quotePrefix="1" applyFont="1" applyFill="1" applyBorder="1" applyAlignment="1">
      <alignment horizontal="left" vertical="center"/>
    </xf>
    <xf numFmtId="0" fontId="27" fillId="5" borderId="12" xfId="0" quotePrefix="1" applyFont="1" applyFill="1" applyBorder="1" applyAlignment="1">
      <alignment horizontal="center" vertical="center" wrapText="1"/>
    </xf>
    <xf numFmtId="0" fontId="27" fillId="5" borderId="11" xfId="0" quotePrefix="1" applyFont="1" applyFill="1" applyBorder="1" applyAlignment="1">
      <alignment horizontal="center" vertical="center" wrapText="1"/>
    </xf>
    <xf numFmtId="0" fontId="24" fillId="0" borderId="0" xfId="0" applyFont="1" applyAlignment="1"/>
    <xf numFmtId="0" fontId="0" fillId="0" borderId="0" xfId="0" applyAlignment="1"/>
    <xf numFmtId="0" fontId="28" fillId="6" borderId="10" xfId="0" quotePrefix="1" applyFont="1" applyFill="1" applyBorder="1" applyAlignment="1">
      <alignment horizontal="left" vertical="center"/>
    </xf>
    <xf numFmtId="0" fontId="28" fillId="6" borderId="13" xfId="0" quotePrefix="1" applyFont="1" applyFill="1" applyBorder="1" applyAlignment="1">
      <alignment horizontal="left" vertical="center"/>
    </xf>
    <xf numFmtId="0" fontId="24" fillId="0" borderId="13" xfId="0" applyFont="1" applyBorder="1" applyAlignment="1">
      <alignment horizontal="center" vertical="center" wrapText="1"/>
    </xf>
    <xf numFmtId="0" fontId="3"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24" fillId="0" borderId="13" xfId="0" applyFont="1" applyBorder="1" applyAlignment="1">
      <alignment horizontal="center" vertical="center"/>
    </xf>
    <xf numFmtId="0" fontId="8" fillId="0" borderId="13" xfId="0" applyFont="1" applyFill="1" applyBorder="1" applyAlignment="1">
      <alignment vertical="center" wrapText="1"/>
    </xf>
    <xf numFmtId="0" fontId="24" fillId="0" borderId="0" xfId="0" applyFont="1" applyFill="1"/>
    <xf numFmtId="0" fontId="29" fillId="5" borderId="11" xfId="0" quotePrefix="1" applyFont="1" applyFill="1" applyBorder="1" applyAlignment="1">
      <alignment horizontal="center" vertical="center" wrapText="1"/>
    </xf>
    <xf numFmtId="0" fontId="24"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6"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164" fontId="18" fillId="0" borderId="0" xfId="2" applyNumberFormat="1" applyFont="1" applyFill="1" applyBorder="1" applyAlignment="1">
      <alignment horizontal="center" vertical="center"/>
    </xf>
    <xf numFmtId="164" fontId="0" fillId="0" borderId="0" xfId="2" applyNumberFormat="1" applyFont="1" applyFill="1" applyBorder="1" applyAlignment="1">
      <alignment horizontal="center" vertical="center" wrapText="1"/>
    </xf>
    <xf numFmtId="0" fontId="0" fillId="0" borderId="1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26" fillId="0" borderId="0" xfId="0" applyFont="1" applyFill="1" applyBorder="1" applyAlignment="1">
      <alignment vertical="center" wrapText="1"/>
    </xf>
    <xf numFmtId="0" fontId="26" fillId="3" borderId="0" xfId="0" applyFont="1" applyFill="1" applyBorder="1" applyAlignment="1">
      <alignment horizontal="center" vertical="center" wrapText="1"/>
    </xf>
    <xf numFmtId="0" fontId="8" fillId="0" borderId="15" xfId="0" applyFont="1" applyFill="1" applyBorder="1" applyAlignment="1">
      <alignment horizontal="center" vertical="center" wrapText="1"/>
    </xf>
    <xf numFmtId="164" fontId="26" fillId="0" borderId="0" xfId="2" applyNumberFormat="1" applyFont="1" applyFill="1" applyBorder="1" applyAlignment="1">
      <alignment vertical="center" wrapText="1"/>
    </xf>
    <xf numFmtId="164" fontId="8" fillId="0" borderId="0" xfId="2" applyNumberFormat="1"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2" borderId="16" xfId="0" applyFont="1" applyFill="1" applyBorder="1" applyAlignment="1">
      <alignment horizontal="center" vertical="center" wrapText="1"/>
    </xf>
    <xf numFmtId="0" fontId="30" fillId="0" borderId="0" xfId="0" applyFont="1" applyFill="1" applyBorder="1" applyAlignment="1">
      <alignment horizontal="center" vertical="center" wrapText="1"/>
    </xf>
    <xf numFmtId="164" fontId="30" fillId="0" borderId="0" xfId="2" applyNumberFormat="1" applyFont="1" applyFill="1" applyBorder="1" applyAlignment="1">
      <alignment horizontal="center" vertical="center" wrapText="1"/>
    </xf>
    <xf numFmtId="0" fontId="15" fillId="0" borderId="17" xfId="3" quotePrefix="1" applyFill="1" applyBorder="1" applyAlignment="1">
      <alignment horizontal="center" vertical="center" wrapText="1"/>
    </xf>
    <xf numFmtId="0" fontId="15" fillId="0" borderId="17" xfId="3" applyFill="1" applyBorder="1" applyAlignment="1">
      <alignment horizontal="center" vertical="center" wrapText="1"/>
    </xf>
    <xf numFmtId="0" fontId="15" fillId="0" borderId="18" xfId="3" quotePrefix="1" applyFill="1" applyBorder="1" applyAlignment="1">
      <alignment horizontal="center" vertical="center" wrapText="1"/>
    </xf>
    <xf numFmtId="0" fontId="15" fillId="0" borderId="0" xfId="3" quotePrefix="1" applyFill="1" applyBorder="1" applyAlignment="1">
      <alignment horizontal="center" vertical="center" wrapText="1"/>
    </xf>
    <xf numFmtId="0" fontId="26" fillId="2" borderId="0" xfId="0" applyFont="1" applyFill="1" applyBorder="1" applyAlignment="1">
      <alignment horizontal="center" vertical="center" wrapText="1"/>
    </xf>
    <xf numFmtId="0" fontId="30" fillId="2" borderId="0" xfId="0" applyFont="1" applyFill="1" applyBorder="1" applyAlignment="1">
      <alignment horizontal="center" vertical="center" wrapText="1"/>
    </xf>
    <xf numFmtId="164" fontId="30" fillId="2" borderId="0" xfId="2" applyNumberFormat="1" applyFont="1" applyFill="1" applyBorder="1" applyAlignment="1">
      <alignment horizontal="center" vertical="center" wrapText="1"/>
    </xf>
    <xf numFmtId="164" fontId="0" fillId="2" borderId="0" xfId="2" applyNumberFormat="1" applyFont="1" applyFill="1" applyBorder="1" applyAlignment="1">
      <alignment horizontal="center" vertical="center" wrapText="1"/>
    </xf>
    <xf numFmtId="0" fontId="31" fillId="0" borderId="0" xfId="0" applyFont="1" applyFill="1" applyBorder="1" applyAlignment="1">
      <alignment horizontal="center" vertical="center" wrapText="1"/>
    </xf>
    <xf numFmtId="0" fontId="15" fillId="0" borderId="0" xfId="3" applyFill="1" applyBorder="1" applyAlignment="1" applyProtection="1">
      <alignment horizontal="center" vertical="center" wrapText="1"/>
    </xf>
    <xf numFmtId="14" fontId="8" fillId="0" borderId="0" xfId="0" applyNumberFormat="1" applyFont="1" applyFill="1" applyBorder="1" applyAlignment="1" applyProtection="1">
      <alignment horizontal="center" vertical="center" wrapText="1"/>
    </xf>
    <xf numFmtId="0" fontId="32" fillId="0" borderId="0" xfId="0" applyFont="1" applyFill="1" applyBorder="1" applyAlignment="1">
      <alignment horizontal="center" vertical="center" wrapText="1"/>
    </xf>
    <xf numFmtId="0" fontId="33" fillId="0" borderId="0" xfId="3" quotePrefix="1"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164" fontId="8" fillId="0" borderId="0" xfId="2" quotePrefix="1" applyNumberFormat="1" applyFont="1" applyFill="1" applyBorder="1" applyAlignment="1">
      <alignment horizontal="center" vertical="center" wrapText="1"/>
    </xf>
    <xf numFmtId="0" fontId="31" fillId="0" borderId="0" xfId="0" quotePrefix="1" applyFont="1" applyFill="1" applyBorder="1" applyAlignment="1">
      <alignment horizontal="center" vertical="center" wrapText="1"/>
    </xf>
    <xf numFmtId="0" fontId="31" fillId="6" borderId="0" xfId="0" applyFont="1" applyFill="1" applyBorder="1" applyAlignment="1">
      <alignment horizontal="center" vertical="center" wrapText="1"/>
    </xf>
    <xf numFmtId="0" fontId="28" fillId="6" borderId="0" xfId="0" quotePrefix="1" applyFont="1" applyFill="1" applyBorder="1" applyAlignment="1">
      <alignment horizontal="center" vertical="center" wrapText="1"/>
    </xf>
    <xf numFmtId="0" fontId="30" fillId="6" borderId="0" xfId="0" applyFont="1" applyFill="1" applyBorder="1" applyAlignment="1">
      <alignment horizontal="center" vertical="center" wrapText="1"/>
    </xf>
    <xf numFmtId="164" fontId="4" fillId="6" borderId="0" xfId="2" applyNumberFormat="1" applyFont="1" applyFill="1" applyBorder="1" applyAlignment="1">
      <alignment horizontal="center" vertical="center" wrapText="1"/>
    </xf>
    <xf numFmtId="166" fontId="8" fillId="0" borderId="0" xfId="1" applyNumberFormat="1" applyFont="1" applyFill="1" applyBorder="1" applyAlignment="1" applyProtection="1">
      <alignment horizontal="center" vertical="center" wrapText="1"/>
    </xf>
    <xf numFmtId="0" fontId="32" fillId="0" borderId="0" xfId="0" quotePrefix="1" applyFont="1" applyFill="1" applyBorder="1" applyAlignment="1">
      <alignment horizontal="center" vertical="center" wrapText="1"/>
    </xf>
    <xf numFmtId="0" fontId="31" fillId="6" borderId="0" xfId="0" quotePrefix="1" applyFont="1" applyFill="1" applyBorder="1" applyAlignment="1">
      <alignment horizontal="center" vertical="center" wrapText="1"/>
    </xf>
    <xf numFmtId="9" fontId="8" fillId="0" borderId="0" xfId="2" applyNumberFormat="1" applyFont="1" applyFill="1" applyBorder="1" applyAlignment="1">
      <alignment horizontal="center" vertical="center" wrapText="1"/>
    </xf>
    <xf numFmtId="9" fontId="8" fillId="0" borderId="0" xfId="2" applyFont="1" applyFill="1" applyBorder="1" applyAlignment="1">
      <alignment horizontal="center" vertical="center" wrapText="1"/>
    </xf>
    <xf numFmtId="164" fontId="8" fillId="0" borderId="0" xfId="2" applyNumberFormat="1" applyFont="1" applyFill="1" applyBorder="1" applyAlignment="1" applyProtection="1">
      <alignment horizontal="center" vertical="center" wrapText="1"/>
    </xf>
    <xf numFmtId="3" fontId="8" fillId="0" borderId="0" xfId="0" quotePrefix="1" applyNumberFormat="1" applyFont="1" applyFill="1" applyBorder="1" applyAlignment="1">
      <alignment horizontal="center" vertical="center" wrapText="1"/>
    </xf>
    <xf numFmtId="164" fontId="8" fillId="0" borderId="0" xfId="2" quotePrefix="1" applyNumberFormat="1" applyFont="1" applyFill="1" applyBorder="1" applyAlignment="1" applyProtection="1">
      <alignment horizontal="center" vertical="center" wrapText="1"/>
    </xf>
    <xf numFmtId="0" fontId="8" fillId="0" borderId="0" xfId="0" quotePrefix="1" applyFont="1" applyFill="1" applyBorder="1" applyAlignment="1">
      <alignment horizontal="right" vertical="center" wrapText="1"/>
    </xf>
    <xf numFmtId="166" fontId="8" fillId="0" borderId="0" xfId="1" quotePrefix="1" applyNumberFormat="1" applyFont="1" applyFill="1" applyBorder="1" applyAlignment="1">
      <alignment horizontal="right" vertical="center" wrapText="1"/>
    </xf>
    <xf numFmtId="0" fontId="32" fillId="0" borderId="0" xfId="0" applyFont="1" applyFill="1" applyBorder="1" applyAlignment="1">
      <alignment horizontal="right" vertical="center" wrapText="1"/>
    </xf>
    <xf numFmtId="167" fontId="8" fillId="0" borderId="0" xfId="0" applyNumberFormat="1" applyFont="1" applyFill="1" applyBorder="1" applyAlignment="1">
      <alignment horizontal="center" vertical="center" wrapText="1"/>
    </xf>
    <xf numFmtId="167" fontId="34" fillId="0" borderId="0" xfId="0" applyNumberFormat="1" applyFont="1" applyFill="1" applyBorder="1" applyAlignment="1">
      <alignment horizontal="center" vertical="center" wrapText="1"/>
    </xf>
    <xf numFmtId="0" fontId="34" fillId="0" borderId="0" xfId="0" applyFont="1" applyFill="1" applyBorder="1" applyAlignment="1">
      <alignment horizontal="center" vertical="center" wrapText="1"/>
    </xf>
    <xf numFmtId="164" fontId="35" fillId="6" borderId="0" xfId="2" applyNumberFormat="1" applyFont="1" applyFill="1" applyBorder="1" applyAlignment="1">
      <alignment horizontal="center" vertical="center" wrapText="1"/>
    </xf>
    <xf numFmtId="168" fontId="8" fillId="0" borderId="0" xfId="1" applyNumberFormat="1"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64" fontId="4" fillId="0" borderId="0" xfId="2" quotePrefix="1" applyNumberFormat="1" applyFont="1" applyFill="1" applyBorder="1" applyAlignment="1">
      <alignment horizontal="center" vertical="center" wrapText="1"/>
    </xf>
    <xf numFmtId="164" fontId="4" fillId="0" borderId="0" xfId="2" applyNumberFormat="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169" fontId="8" fillId="0" borderId="0" xfId="0" quotePrefix="1" applyNumberFormat="1" applyFont="1" applyFill="1" applyBorder="1" applyAlignment="1">
      <alignment horizontal="center" vertical="center" wrapText="1"/>
    </xf>
    <xf numFmtId="0" fontId="36" fillId="0" borderId="0" xfId="0" quotePrefix="1" applyFont="1" applyFill="1" applyBorder="1" applyAlignment="1">
      <alignment horizontal="right" vertical="center" wrapText="1"/>
    </xf>
    <xf numFmtId="164" fontId="31" fillId="6" borderId="0" xfId="2" applyNumberFormat="1" applyFont="1" applyFill="1" applyBorder="1" applyAlignment="1">
      <alignment horizontal="center" vertical="center" wrapText="1"/>
    </xf>
    <xf numFmtId="169" fontId="8" fillId="0" borderId="0" xfId="0" applyNumberFormat="1" applyFont="1" applyFill="1" applyBorder="1" applyAlignment="1">
      <alignment horizontal="center" vertical="center" wrapText="1"/>
    </xf>
    <xf numFmtId="166" fontId="8" fillId="0" borderId="0" xfId="1" quotePrefix="1" applyNumberFormat="1" applyFont="1" applyFill="1" applyBorder="1" applyAlignment="1">
      <alignment horizontal="center" vertical="center" wrapText="1"/>
    </xf>
    <xf numFmtId="0" fontId="4" fillId="6" borderId="0" xfId="0" applyFont="1" applyFill="1" applyBorder="1" applyAlignment="1">
      <alignment horizontal="center" vertical="center" wrapText="1"/>
    </xf>
    <xf numFmtId="166" fontId="8" fillId="0" borderId="0" xfId="1" applyNumberFormat="1"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37" fillId="0" borderId="0" xfId="0" applyFont="1" applyFill="1" applyBorder="1" applyAlignment="1">
      <alignment horizontal="center" vertical="center" wrapText="1"/>
    </xf>
    <xf numFmtId="164" fontId="31" fillId="6" borderId="0" xfId="2" quotePrefix="1" applyNumberFormat="1" applyFont="1" applyFill="1" applyBorder="1" applyAlignment="1">
      <alignment horizontal="center" vertical="center" wrapText="1"/>
    </xf>
    <xf numFmtId="9" fontId="0" fillId="0" borderId="0" xfId="2" quotePrefix="1" applyFont="1" applyFill="1" applyBorder="1" applyAlignment="1">
      <alignment horizontal="center" vertical="center" wrapText="1"/>
    </xf>
    <xf numFmtId="165" fontId="8" fillId="0" borderId="0" xfId="1" applyFont="1" applyFill="1" applyBorder="1" applyAlignment="1">
      <alignment horizontal="center" vertical="center" wrapText="1"/>
    </xf>
    <xf numFmtId="0" fontId="0" fillId="0" borderId="0" xfId="0" applyFont="1" applyFill="1" applyBorder="1" applyAlignment="1">
      <alignment horizontal="right" vertical="center" wrapText="1"/>
    </xf>
    <xf numFmtId="166" fontId="0" fillId="0" borderId="0" xfId="1" applyNumberFormat="1" applyFont="1" applyFill="1" applyBorder="1" applyAlignment="1">
      <alignment horizontal="center" vertical="center" wrapText="1"/>
    </xf>
    <xf numFmtId="165" fontId="0" fillId="0" borderId="0" xfId="1" applyFont="1" applyFill="1" applyBorder="1" applyAlignment="1">
      <alignment horizontal="center" vertical="center" wrapText="1"/>
    </xf>
    <xf numFmtId="164" fontId="0" fillId="0" borderId="0" xfId="2" quotePrefix="1" applyNumberFormat="1" applyFont="1" applyFill="1" applyBorder="1" applyAlignment="1">
      <alignment horizontal="center" vertical="center" wrapText="1"/>
    </xf>
    <xf numFmtId="9" fontId="8" fillId="0" borderId="0" xfId="2" quotePrefix="1" applyFont="1" applyFill="1" applyBorder="1" applyAlignment="1">
      <alignment horizontal="center" vertical="center" wrapText="1"/>
    </xf>
    <xf numFmtId="0" fontId="32" fillId="0" borderId="0" xfId="0" quotePrefix="1" applyFont="1" applyFill="1" applyBorder="1" applyAlignment="1">
      <alignment horizontal="right" vertical="center" wrapText="1"/>
    </xf>
    <xf numFmtId="164" fontId="32" fillId="0" borderId="0" xfId="2" quotePrefix="1" applyNumberFormat="1" applyFont="1" applyFill="1" applyBorder="1" applyAlignment="1">
      <alignment horizontal="right" vertical="center" wrapText="1"/>
    </xf>
    <xf numFmtId="3" fontId="8" fillId="0" borderId="0" xfId="0" applyNumberFormat="1" applyFont="1" applyFill="1" applyBorder="1" applyAlignment="1" applyProtection="1">
      <alignment horizontal="center" vertical="center" wrapText="1"/>
    </xf>
    <xf numFmtId="0" fontId="0" fillId="0" borderId="0" xfId="0" applyFill="1" applyAlignment="1">
      <alignment horizontal="center"/>
    </xf>
    <xf numFmtId="164" fontId="0" fillId="0" borderId="0" xfId="2" applyNumberFormat="1" applyFont="1"/>
    <xf numFmtId="0" fontId="0" fillId="0" borderId="0" xfId="0" applyFill="1"/>
    <xf numFmtId="0" fontId="38" fillId="0" borderId="0" xfId="0" applyFont="1" applyFill="1" applyBorder="1" applyAlignment="1">
      <alignment horizontal="left" vertical="center"/>
    </xf>
    <xf numFmtId="0" fontId="38" fillId="0" borderId="0" xfId="0" applyFont="1" applyFill="1" applyBorder="1" applyAlignment="1">
      <alignment horizontal="center" vertical="center" wrapText="1"/>
    </xf>
    <xf numFmtId="164" fontId="39" fillId="0" borderId="0" xfId="2" applyNumberFormat="1" applyFont="1" applyFill="1" applyBorder="1" applyAlignment="1">
      <alignment horizontal="center" vertical="center" wrapText="1"/>
    </xf>
    <xf numFmtId="164" fontId="38" fillId="0" borderId="0" xfId="2" applyNumberFormat="1" applyFont="1" applyFill="1" applyBorder="1" applyAlignment="1">
      <alignment horizontal="center" vertical="center" wrapText="1"/>
    </xf>
    <xf numFmtId="0" fontId="15" fillId="0" borderId="0" xfId="3" applyFill="1" applyBorder="1" applyAlignment="1">
      <alignment horizontal="center" vertical="center" wrapText="1"/>
    </xf>
    <xf numFmtId="0" fontId="40" fillId="0" borderId="0" xfId="0" applyFont="1" applyFill="1" applyBorder="1" applyAlignment="1">
      <alignment horizontal="center" vertical="center" wrapText="1"/>
    </xf>
    <xf numFmtId="164" fontId="40" fillId="0" borderId="0" xfId="2" applyNumberFormat="1" applyFont="1" applyFill="1" applyBorder="1" applyAlignment="1">
      <alignment horizontal="center" vertical="center" wrapText="1"/>
    </xf>
    <xf numFmtId="0" fontId="15" fillId="0" borderId="0" xfId="3" applyAlignment="1">
      <alignment horizontal="center"/>
    </xf>
    <xf numFmtId="164" fontId="15" fillId="0" borderId="0" xfId="2" applyNumberFormat="1" applyFont="1" applyFill="1" applyBorder="1" applyAlignment="1">
      <alignment horizontal="center" vertical="center" wrapText="1"/>
    </xf>
    <xf numFmtId="0" fontId="6" fillId="0" borderId="0" xfId="0" applyFont="1" applyFill="1" applyBorder="1" applyAlignment="1" applyProtection="1">
      <alignment horizontal="left" vertical="center"/>
    </xf>
    <xf numFmtId="0" fontId="0"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xf>
    <xf numFmtId="0" fontId="34" fillId="0" borderId="0" xfId="0" applyFont="1" applyFill="1" applyBorder="1" applyAlignment="1" applyProtection="1">
      <alignment horizontal="center" vertical="center" wrapText="1"/>
    </xf>
    <xf numFmtId="0" fontId="26" fillId="0" borderId="0" xfId="0" applyFont="1" applyFill="1" applyBorder="1" applyAlignment="1" applyProtection="1">
      <alignment vertical="center" wrapText="1"/>
    </xf>
    <xf numFmtId="0" fontId="26" fillId="3" borderId="0" xfId="0" applyFont="1" applyFill="1" applyBorder="1" applyAlignment="1" applyProtection="1">
      <alignment horizontal="center" vertical="center" wrapText="1"/>
    </xf>
    <xf numFmtId="0" fontId="8" fillId="0" borderId="15"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wrapText="1"/>
    </xf>
    <xf numFmtId="0" fontId="30" fillId="0" borderId="0" xfId="0" applyFont="1" applyFill="1" applyBorder="1" applyAlignment="1" applyProtection="1">
      <alignment horizontal="center" vertical="center" wrapText="1"/>
    </xf>
    <xf numFmtId="0" fontId="15" fillId="0" borderId="17" xfId="3" applyFill="1" applyBorder="1" applyAlignment="1" applyProtection="1">
      <alignment horizontal="center" vertical="center" wrapText="1"/>
    </xf>
    <xf numFmtId="0" fontId="15" fillId="0" borderId="17" xfId="3" quotePrefix="1" applyFill="1" applyBorder="1" applyAlignment="1" applyProtection="1">
      <alignment horizontal="center" vertical="center" wrapText="1"/>
    </xf>
    <xf numFmtId="0" fontId="15" fillId="0" borderId="18" xfId="3" quotePrefix="1" applyFill="1" applyBorder="1" applyAlignment="1" applyProtection="1">
      <alignment horizontal="center" vertical="center" wrapText="1"/>
    </xf>
    <xf numFmtId="0" fontId="15" fillId="0" borderId="0" xfId="3" quotePrefix="1" applyFill="1" applyBorder="1" applyAlignment="1" applyProtection="1">
      <alignment horizontal="center" vertical="center" wrapText="1"/>
    </xf>
    <xf numFmtId="0" fontId="26" fillId="2" borderId="0"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31" fillId="6" borderId="0" xfId="0" applyFont="1" applyFill="1" applyBorder="1" applyAlignment="1" applyProtection="1">
      <alignment horizontal="center" vertical="center" wrapText="1"/>
    </xf>
    <xf numFmtId="0" fontId="28" fillId="6" borderId="0" xfId="0" quotePrefix="1" applyFont="1" applyFill="1" applyBorder="1" applyAlignment="1" applyProtection="1">
      <alignment horizontal="center" vertical="center" wrapText="1"/>
    </xf>
    <xf numFmtId="0" fontId="4" fillId="6" borderId="0" xfId="0" applyFont="1" applyFill="1" applyBorder="1" applyAlignment="1" applyProtection="1">
      <alignment horizontal="center" vertical="center" wrapText="1"/>
    </xf>
    <xf numFmtId="166" fontId="8" fillId="0" borderId="0" xfId="1" quotePrefix="1" applyNumberFormat="1" applyFont="1" applyFill="1" applyBorder="1" applyAlignment="1" applyProtection="1">
      <alignment horizontal="center" vertical="center" wrapText="1"/>
    </xf>
    <xf numFmtId="0" fontId="8" fillId="0" borderId="0" xfId="0" applyFont="1" applyFill="1" applyBorder="1" applyAlignment="1" applyProtection="1">
      <alignment horizontal="right" vertical="center" wrapText="1"/>
    </xf>
    <xf numFmtId="0" fontId="32" fillId="0" borderId="0" xfId="0" applyFont="1" applyFill="1" applyBorder="1" applyAlignment="1" applyProtection="1">
      <alignment horizontal="right" vertical="center" wrapText="1"/>
    </xf>
    <xf numFmtId="10" fontId="8" fillId="0" borderId="0" xfId="0" quotePrefix="1" applyNumberFormat="1" applyFont="1" applyFill="1" applyBorder="1" applyAlignment="1" applyProtection="1">
      <alignment horizontal="center" vertical="center" wrapText="1"/>
    </xf>
    <xf numFmtId="0" fontId="30" fillId="6"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164" fontId="8" fillId="0" borderId="0" xfId="0" applyNumberFormat="1" applyFont="1" applyFill="1" applyBorder="1" applyAlignment="1" applyProtection="1">
      <alignment horizontal="center" vertical="center" wrapText="1"/>
    </xf>
    <xf numFmtId="170" fontId="8" fillId="0" borderId="0" xfId="2" applyNumberFormat="1" applyFont="1" applyFill="1" applyBorder="1" applyAlignment="1" applyProtection="1">
      <alignment horizontal="center" vertical="center" wrapText="1"/>
    </xf>
    <xf numFmtId="0" fontId="41" fillId="0" borderId="0" xfId="0" applyFont="1" applyFill="1" applyBorder="1" applyAlignment="1" applyProtection="1">
      <alignment horizontal="center" vertical="center" wrapText="1"/>
    </xf>
    <xf numFmtId="170" fontId="41" fillId="0" borderId="0" xfId="2" applyNumberFormat="1" applyFont="1" applyFill="1" applyBorder="1" applyAlignment="1" applyProtection="1">
      <alignment horizontal="center" vertical="center" wrapText="1"/>
    </xf>
    <xf numFmtId="0" fontId="8" fillId="0" borderId="0" xfId="0" quotePrefix="1" applyFont="1" applyFill="1" applyBorder="1" applyAlignment="1" applyProtection="1">
      <alignment horizontal="center" vertical="center" wrapText="1"/>
    </xf>
    <xf numFmtId="0" fontId="28" fillId="6" borderId="0" xfId="0" applyFont="1" applyFill="1" applyBorder="1" applyAlignment="1" applyProtection="1">
      <alignment horizontal="center" vertical="center" wrapText="1"/>
    </xf>
    <xf numFmtId="170" fontId="0" fillId="0" borderId="0" xfId="2"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32" fillId="0" borderId="0" xfId="2" applyFont="1" applyFill="1" applyBorder="1" applyAlignment="1" applyProtection="1">
      <alignment horizontal="center" vertical="center" wrapText="1"/>
    </xf>
    <xf numFmtId="0" fontId="31" fillId="5" borderId="0" xfId="0" applyFont="1" applyFill="1" applyBorder="1" applyAlignment="1" applyProtection="1">
      <alignment horizontal="center" vertical="center" wrapText="1"/>
    </xf>
    <xf numFmtId="0" fontId="27" fillId="5" borderId="0" xfId="0" quotePrefix="1" applyFont="1" applyFill="1" applyBorder="1" applyAlignment="1" applyProtection="1">
      <alignment horizontal="center" vertical="center" wrapText="1"/>
    </xf>
    <xf numFmtId="0" fontId="4" fillId="5" borderId="0" xfId="0" applyFont="1" applyFill="1" applyBorder="1" applyAlignment="1" applyProtection="1">
      <alignment horizontal="center" vertical="center" wrapText="1"/>
    </xf>
    <xf numFmtId="168" fontId="8" fillId="0" borderId="0" xfId="1" applyNumberFormat="1" applyFont="1" applyFill="1" applyBorder="1" applyAlignment="1" applyProtection="1">
      <alignment vertical="center" wrapText="1"/>
    </xf>
    <xf numFmtId="166" fontId="8" fillId="0" borderId="0" xfId="0" applyNumberFormat="1" applyFont="1" applyFill="1" applyBorder="1" applyAlignment="1" applyProtection="1">
      <alignment horizontal="center" vertical="center" wrapText="1"/>
    </xf>
    <xf numFmtId="0" fontId="31"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28" fillId="0" borderId="0" xfId="0" quotePrefix="1" applyFont="1" applyFill="1" applyBorder="1" applyAlignment="1" applyProtection="1">
      <alignment horizontal="center" vertical="center" wrapText="1"/>
    </xf>
    <xf numFmtId="0" fontId="31" fillId="0" borderId="0" xfId="0" applyFont="1" applyFill="1" applyBorder="1" applyAlignment="1" applyProtection="1">
      <alignment vertical="center" wrapText="1"/>
    </xf>
    <xf numFmtId="166" fontId="8" fillId="0" borderId="0" xfId="1" applyNumberFormat="1" applyFont="1" applyFill="1" applyBorder="1" applyAlignment="1" applyProtection="1">
      <alignment vertical="center" wrapText="1"/>
    </xf>
    <xf numFmtId="0" fontId="8" fillId="0" borderId="0" xfId="0" applyFont="1" applyFill="1" applyBorder="1" applyAlignment="1" applyProtection="1">
      <alignment vertical="center" wrapText="1"/>
    </xf>
    <xf numFmtId="9" fontId="8" fillId="0" borderId="0" xfId="2" applyFont="1" applyFill="1" applyBorder="1" applyAlignment="1" applyProtection="1">
      <alignment horizontal="center" vertical="center" wrapText="1"/>
    </xf>
    <xf numFmtId="0" fontId="8" fillId="0" borderId="0" xfId="0" quotePrefix="1" applyFont="1" applyFill="1" applyBorder="1" applyAlignment="1" applyProtection="1">
      <alignment horizontal="right" vertical="center" wrapText="1"/>
    </xf>
    <xf numFmtId="166" fontId="8" fillId="0" borderId="0" xfId="1" quotePrefix="1" applyNumberFormat="1" applyFont="1" applyFill="1" applyBorder="1" applyAlignment="1" applyProtection="1">
      <alignment vertical="center" wrapText="1"/>
    </xf>
    <xf numFmtId="164" fontId="8" fillId="0" borderId="0" xfId="2" applyNumberFormat="1" applyFont="1" applyFill="1" applyBorder="1" applyAlignment="1" applyProtection="1">
      <alignment horizontal="right" vertical="center" wrapText="1"/>
    </xf>
    <xf numFmtId="9" fontId="34" fillId="0" borderId="0" xfId="2" applyFont="1" applyFill="1" applyBorder="1" applyAlignment="1" applyProtection="1">
      <alignment horizontal="center" vertical="center" wrapText="1"/>
    </xf>
    <xf numFmtId="9" fontId="8" fillId="0" borderId="0" xfId="2" applyFont="1" applyFill="1" applyBorder="1" applyAlignment="1" applyProtection="1">
      <alignment horizontal="right" vertical="center" wrapText="1"/>
    </xf>
    <xf numFmtId="9" fontId="8" fillId="0" borderId="0" xfId="2" quotePrefix="1" applyFont="1" applyFill="1" applyBorder="1" applyAlignment="1" applyProtection="1">
      <alignment horizontal="center" vertical="center" wrapText="1"/>
    </xf>
    <xf numFmtId="0" fontId="18" fillId="0" borderId="0" xfId="0" applyFont="1" applyFill="1" applyBorder="1" applyAlignment="1">
      <alignment horizontal="center" vertical="center"/>
    </xf>
    <xf numFmtId="0" fontId="26" fillId="2" borderId="19" xfId="0" applyFont="1" applyFill="1" applyBorder="1" applyAlignment="1">
      <alignment horizontal="center" vertical="center" wrapText="1"/>
    </xf>
    <xf numFmtId="0" fontId="15" fillId="0" borderId="19" xfId="3" applyFill="1" applyBorder="1" applyAlignment="1">
      <alignment horizontal="center" vertical="center" wrapText="1"/>
    </xf>
    <xf numFmtId="0" fontId="0" fillId="2" borderId="0" xfId="0"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170" fontId="8" fillId="0" borderId="0" xfId="2" applyNumberFormat="1" applyFont="1" applyFill="1" applyBorder="1" applyAlignment="1">
      <alignment horizontal="center" vertical="center" wrapText="1"/>
    </xf>
    <xf numFmtId="0" fontId="41" fillId="0" borderId="0" xfId="0" applyFont="1" applyFill="1" applyBorder="1" applyAlignment="1">
      <alignment horizontal="center" vertical="center" wrapText="1"/>
    </xf>
    <xf numFmtId="170" fontId="41" fillId="0" borderId="0" xfId="2"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28" fillId="0" borderId="0" xfId="0" quotePrefix="1" applyFont="1" applyFill="1" applyBorder="1" applyAlignment="1">
      <alignment horizontal="center" vertical="center" wrapText="1"/>
    </xf>
    <xf numFmtId="0" fontId="0" fillId="0" borderId="0" xfId="0" applyFont="1" applyFill="1" applyBorder="1"/>
    <xf numFmtId="0" fontId="0" fillId="0" borderId="0" xfId="0" applyFill="1" applyBorder="1"/>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0" fillId="0" borderId="0" xfId="0" applyAlignment="1">
      <alignment horizontal="center"/>
    </xf>
    <xf numFmtId="0" fontId="30" fillId="0" borderId="0" xfId="0" quotePrefix="1" applyFont="1" applyFill="1" applyBorder="1" applyAlignment="1">
      <alignment horizontal="center" vertical="center" wrapText="1"/>
    </xf>
    <xf numFmtId="0" fontId="8" fillId="7" borderId="0" xfId="0" quotePrefix="1" applyFont="1" applyFill="1" applyBorder="1" applyAlignment="1">
      <alignment horizontal="center" vertical="center" wrapText="1"/>
    </xf>
    <xf numFmtId="0" fontId="0" fillId="0" borderId="20" xfId="0" applyFont="1" applyBorder="1"/>
    <xf numFmtId="0" fontId="42" fillId="0" borderId="21" xfId="0" applyFont="1" applyBorder="1" applyAlignment="1">
      <alignment horizontal="center"/>
    </xf>
    <xf numFmtId="0" fontId="0" fillId="0" borderId="22" xfId="0" applyFont="1" applyBorder="1"/>
    <xf numFmtId="0" fontId="0" fillId="0" borderId="23" xfId="0" applyFont="1" applyBorder="1"/>
    <xf numFmtId="0" fontId="43" fillId="0" borderId="0" xfId="0" applyFont="1" applyBorder="1"/>
    <xf numFmtId="0" fontId="0" fillId="0" borderId="24" xfId="0" applyFont="1" applyBorder="1"/>
    <xf numFmtId="0" fontId="44" fillId="0" borderId="0" xfId="0" applyFont="1" applyBorder="1" applyAlignment="1">
      <alignment horizontal="center"/>
    </xf>
    <xf numFmtId="0" fontId="0" fillId="0" borderId="25" xfId="0" applyFont="1" applyBorder="1"/>
    <xf numFmtId="0" fontId="0" fillId="4" borderId="25" xfId="0" applyFont="1" applyFill="1" applyBorder="1"/>
    <xf numFmtId="0" fontId="0" fillId="0" borderId="0" xfId="0" applyFont="1" applyBorder="1"/>
    <xf numFmtId="0" fontId="0" fillId="4" borderId="0" xfId="0" applyFont="1" applyFill="1" applyBorder="1"/>
    <xf numFmtId="0" fontId="0" fillId="0" borderId="0" xfId="0" applyFont="1" applyBorder="1" applyAlignment="1"/>
    <xf numFmtId="0" fontId="45" fillId="0" borderId="25" xfId="0" applyFont="1" applyBorder="1" applyAlignment="1"/>
    <xf numFmtId="0" fontId="2" fillId="0" borderId="25" xfId="0" applyFont="1" applyBorder="1"/>
    <xf numFmtId="0" fontId="4" fillId="4" borderId="26" xfId="0" applyFont="1" applyFill="1" applyBorder="1" applyAlignment="1">
      <alignment vertical="center"/>
    </xf>
    <xf numFmtId="9" fontId="4" fillId="4" borderId="26" xfId="2" applyFont="1" applyFill="1" applyBorder="1" applyAlignment="1">
      <alignment vertical="center"/>
    </xf>
    <xf numFmtId="0" fontId="0" fillId="4" borderId="27" xfId="0" applyFont="1" applyFill="1" applyBorder="1" applyAlignment="1">
      <alignment horizontal="left" vertical="center"/>
    </xf>
    <xf numFmtId="0" fontId="0" fillId="4" borderId="28" xfId="0" applyFont="1" applyFill="1" applyBorder="1" applyAlignment="1">
      <alignment horizontal="left" vertical="center"/>
    </xf>
    <xf numFmtId="0" fontId="0" fillId="4" borderId="29" xfId="0" applyFont="1" applyFill="1" applyBorder="1" applyAlignment="1">
      <alignment horizontal="left" vertical="center"/>
    </xf>
    <xf numFmtId="171" fontId="8" fillId="0" borderId="30" xfId="1" applyNumberFormat="1" applyFont="1" applyFill="1" applyBorder="1" applyAlignment="1">
      <alignment horizontal="center" vertical="center" wrapText="1"/>
    </xf>
    <xf numFmtId="0" fontId="0" fillId="4" borderId="31" xfId="0" applyFont="1" applyFill="1" applyBorder="1" applyAlignment="1">
      <alignment horizontal="left" vertical="center"/>
    </xf>
    <xf numFmtId="0" fontId="0" fillId="4" borderId="32" xfId="0" applyFont="1" applyFill="1" applyBorder="1" applyAlignment="1">
      <alignment horizontal="left" vertical="center"/>
    </xf>
    <xf numFmtId="0" fontId="0" fillId="4" borderId="33" xfId="0" applyFont="1" applyFill="1" applyBorder="1" applyAlignment="1">
      <alignment horizontal="left" vertical="center"/>
    </xf>
    <xf numFmtId="169" fontId="0" fillId="4" borderId="34" xfId="0" applyNumberFormat="1" applyFont="1" applyFill="1" applyBorder="1" applyAlignment="1">
      <alignment horizontal="center" vertical="center"/>
    </xf>
    <xf numFmtId="3" fontId="0" fillId="4" borderId="34" xfId="0" applyNumberFormat="1" applyFont="1" applyFill="1" applyBorder="1" applyAlignment="1">
      <alignment horizontal="center" vertical="center"/>
    </xf>
    <xf numFmtId="164" fontId="0" fillId="4" borderId="34" xfId="0" applyNumberFormat="1" applyFont="1" applyFill="1" applyBorder="1" applyAlignment="1">
      <alignment horizontal="center" vertical="center"/>
    </xf>
    <xf numFmtId="3" fontId="0" fillId="0" borderId="0" xfId="0" applyNumberFormat="1" applyFont="1"/>
    <xf numFmtId="0" fontId="45" fillId="0" borderId="25" xfId="0" applyFont="1" applyBorder="1"/>
    <xf numFmtId="0" fontId="0" fillId="4" borderId="31" xfId="0" applyFont="1" applyFill="1" applyBorder="1" applyAlignment="1">
      <alignment horizontal="center" vertical="center"/>
    </xf>
    <xf numFmtId="0" fontId="0" fillId="4" borderId="32" xfId="0" applyFont="1" applyFill="1" applyBorder="1" applyAlignment="1">
      <alignment horizontal="center" vertical="center"/>
    </xf>
    <xf numFmtId="0" fontId="0" fillId="4" borderId="33" xfId="0" applyFont="1" applyFill="1" applyBorder="1" applyAlignment="1">
      <alignment horizontal="center" vertical="center"/>
    </xf>
    <xf numFmtId="0" fontId="0" fillId="4" borderId="31" xfId="0" applyFill="1" applyBorder="1" applyAlignment="1">
      <alignment horizontal="center" vertical="center"/>
    </xf>
    <xf numFmtId="0" fontId="0" fillId="4" borderId="31" xfId="0" applyFont="1" applyFill="1" applyBorder="1" applyAlignment="1">
      <alignment horizontal="center" vertical="center"/>
    </xf>
    <xf numFmtId="0" fontId="0" fillId="4" borderId="32" xfId="0" applyFont="1" applyFill="1" applyBorder="1" applyAlignment="1">
      <alignment horizontal="center" vertical="center"/>
    </xf>
    <xf numFmtId="0" fontId="0" fillId="4" borderId="33" xfId="0" applyFont="1" applyFill="1" applyBorder="1" applyAlignment="1">
      <alignment horizontal="center" vertical="center"/>
    </xf>
    <xf numFmtId="0" fontId="0" fillId="0" borderId="23" xfId="0" applyFont="1" applyBorder="1" applyAlignment="1">
      <alignment horizontal="center"/>
    </xf>
    <xf numFmtId="0" fontId="0" fillId="0" borderId="0" xfId="0" applyFont="1" applyBorder="1" applyAlignment="1">
      <alignment horizontal="center"/>
    </xf>
    <xf numFmtId="0" fontId="0" fillId="0" borderId="24" xfId="0" applyFont="1" applyBorder="1" applyAlignment="1">
      <alignment horizontal="center"/>
    </xf>
    <xf numFmtId="0" fontId="0" fillId="0" borderId="35" xfId="0" applyFont="1" applyBorder="1" applyAlignment="1">
      <alignment horizontal="center"/>
    </xf>
    <xf numFmtId="0" fontId="0" fillId="0" borderId="25" xfId="0" applyFont="1" applyBorder="1" applyAlignment="1">
      <alignment horizontal="center"/>
    </xf>
    <xf numFmtId="0" fontId="0" fillId="0" borderId="36" xfId="0" applyFont="1" applyBorder="1" applyAlignment="1">
      <alignment horizontal="center"/>
    </xf>
    <xf numFmtId="0" fontId="46" fillId="0" borderId="0" xfId="0" applyFont="1" applyFill="1" applyBorder="1" applyAlignment="1">
      <alignment horizontal="left" vertical="center" wrapText="1"/>
    </xf>
    <xf numFmtId="0" fontId="31" fillId="0" borderId="0" xfId="0" quotePrefix="1" applyFont="1" applyFill="1" applyBorder="1" applyAlignment="1">
      <alignment horizontal="left" vertical="center" wrapText="1"/>
    </xf>
    <xf numFmtId="0" fontId="31" fillId="0" borderId="0" xfId="0" applyFont="1" applyFill="1" applyBorder="1" applyAlignment="1">
      <alignment horizontal="left" vertical="center" wrapText="1"/>
    </xf>
    <xf numFmtId="0" fontId="47" fillId="0" borderId="0" xfId="0" applyFont="1" applyFill="1" applyBorder="1" applyAlignment="1" applyProtection="1">
      <alignment horizontal="center" vertical="center" wrapText="1"/>
    </xf>
    <xf numFmtId="0" fontId="48" fillId="0" borderId="0" xfId="0" applyFont="1" applyFill="1" applyBorder="1" applyAlignment="1" applyProtection="1">
      <alignment horizontal="center" vertical="center" wrapText="1"/>
    </xf>
    <xf numFmtId="14" fontId="47" fillId="0" borderId="0" xfId="0" applyNumberFormat="1" applyFont="1" applyFill="1" applyBorder="1" applyAlignment="1">
      <alignment horizontal="center" vertical="center" wrapText="1"/>
    </xf>
    <xf numFmtId="1" fontId="47" fillId="0" borderId="0" xfId="0" applyNumberFormat="1" applyFont="1" applyFill="1" applyBorder="1" applyAlignment="1" applyProtection="1">
      <alignment horizontal="center" vertical="center" wrapText="1"/>
    </xf>
    <xf numFmtId="10" fontId="47" fillId="0" borderId="0" xfId="2" applyNumberFormat="1" applyFont="1" applyFill="1" applyBorder="1" applyAlignment="1" applyProtection="1">
      <alignment horizontal="center" vertical="center" wrapText="1"/>
    </xf>
    <xf numFmtId="10" fontId="47" fillId="0" borderId="0" xfId="0" applyNumberFormat="1" applyFont="1" applyFill="1" applyBorder="1" applyAlignment="1" applyProtection="1">
      <alignment horizontal="center" vertical="center" wrapText="1"/>
    </xf>
  </cellXfs>
  <cellStyles count="4">
    <cellStyle name="Hyperkobling 4" xfId="3" xr:uid="{A0A608C5-87B5-451F-B50C-724423D7D712}"/>
    <cellStyle name="Komma" xfId="1" builtinId="3"/>
    <cellStyle name="Normal" xfId="0" builtinId="0"/>
    <cellStyle name="Pros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www.fno.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662940</xdr:colOff>
      <xdr:row>12</xdr:row>
      <xdr:rowOff>15241</xdr:rowOff>
    </xdr:from>
    <xdr:ext cx="4562693" cy="1438003"/>
    <xdr:pic>
      <xdr:nvPicPr>
        <xdr:cNvPr id="2" name="Picture 1">
          <a:extLst>
            <a:ext uri="{FF2B5EF4-FFF2-40B4-BE49-F238E27FC236}">
              <a16:creationId xmlns:a16="http://schemas.microsoft.com/office/drawing/2014/main" id="{7266C776-7A98-4058-8491-5E327B195CED}"/>
            </a:ext>
          </a:extLst>
        </xdr:cNvPr>
        <xdr:cNvPicPr>
          <a:picLocks noChangeAspect="1"/>
        </xdr:cNvPicPr>
      </xdr:nvPicPr>
      <xdr:blipFill>
        <a:blip xmlns:r="http://schemas.openxmlformats.org/officeDocument/2006/relationships" r:embed="rId1"/>
        <a:stretch>
          <a:fillRect/>
        </a:stretch>
      </xdr:blipFill>
      <xdr:spPr>
        <a:xfrm>
          <a:off x="2101215" y="3368041"/>
          <a:ext cx="4562693" cy="143800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257738</xdr:colOff>
      <xdr:row>33</xdr:row>
      <xdr:rowOff>47611</xdr:rowOff>
    </xdr:from>
    <xdr:to>
      <xdr:col>10</xdr:col>
      <xdr:colOff>139937</xdr:colOff>
      <xdr:row>35</xdr:row>
      <xdr:rowOff>176102</xdr:rowOff>
    </xdr:to>
    <xdr:pic>
      <xdr:nvPicPr>
        <xdr:cNvPr id="2" name="Picture 2" descr="http://prod.dfox.com/public/images/0000675243/000/079/0000790578.jpg">
          <a:hlinkClick xmlns:r="http://schemas.openxmlformats.org/officeDocument/2006/relationships" r:id="rId1"/>
          <a:extLst>
            <a:ext uri="{FF2B5EF4-FFF2-40B4-BE49-F238E27FC236}">
              <a16:creationId xmlns:a16="http://schemas.microsoft.com/office/drawing/2014/main" id="{400C879D-FDED-447F-8CFD-37605BC479AC}"/>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305738" y="6838936"/>
          <a:ext cx="2930199" cy="509491"/>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9.03.31%20Cover%20Pool%20data_moody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202a23\AppData\Local\Microsoft\Windows\INetCache\Content.Outlook\AP0OWCZN\CBLF%20-%20final%20HTT%202019%20(0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dokumentrom.sb1a.sparebank1.no/deps/a3005773a50b4c7987bd1d712f91ca12/Dokumenter/Moodys%20Covered%20Bonds%20Input%20Template_SRBOL.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KM/6%20Treasury/SRBOL/Likviditet/2019/03_Mars/2019.03.31%20Likviditet.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inanstilsynet.no/Store%20Engasjementer/Rapporteringsskjema/Rapporteringsskjema%20LE,%2020110101/Rapportering_store_engasjement_20110101_spesifikasj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KM/6%20Treasury/Likviditet/Likviditetstyring/Priser%20innskud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1\groberts\LOCALS~1\Temp\notes6030C8\~777835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klaringer"/>
      <sheetName val="Makro"/>
      <sheetName val="Finansielle data"/>
      <sheetName val="Disclaimer"/>
      <sheetName val="Introduction"/>
      <sheetName val="FAQ"/>
      <sheetName val="A. HTT General"/>
      <sheetName val="B1. HTT Mortgage Assets"/>
      <sheetName val="B3. HTT Shipping Assets"/>
      <sheetName val="C. HTT Harmonised Glossary"/>
      <sheetName val="D. Insert Nat Trans Templ"/>
      <sheetName val="E. Optional ECB-ECAIs data"/>
      <sheetName val="Cover pool data report"/>
      <sheetName val="Styrerapportering"/>
      <sheetName val="Styrerapp regnskap"/>
      <sheetName val="Styrerapp historikk"/>
      <sheetName val="Investor presentasjon"/>
      <sheetName val="Obligasjoner"/>
      <sheetName val="Bal bonds"/>
      <sheetName val="Cashflow"/>
      <sheetName val="Cashflow2"/>
      <sheetName val="Cashflow3"/>
      <sheetName val="PivotCoverPoolLTV"/>
      <sheetName val="PivotCoverPoolTotalLTV"/>
      <sheetName val="Pivot Avvik"/>
      <sheetName val="Datagrunnlag"/>
      <sheetName val="Tilbakeføring"/>
      <sheetName val="Front Page "/>
      <sheetName val="Definitions"/>
      <sheetName val="CB Programme Overview"/>
      <sheetName val="Over-Collateralisation"/>
      <sheetName val="ResidentialTotalLTV"/>
      <sheetName val="ResidentialCoverPoolLTV"/>
      <sheetName val="Substitute Collateral"/>
      <sheetName val="Hedging (1)"/>
      <sheetName val="Hedging (2)"/>
      <sheetName val="Hedging (3)"/>
      <sheetName val="Hedging (4)"/>
      <sheetName val="Issuer Data"/>
      <sheetName val="Bal spes"/>
      <sheetName val="LTVGroup"/>
      <sheetName val="BalGroup"/>
      <sheetName val="FunGroup"/>
      <sheetName val="ArrearGroup"/>
      <sheetName val="SeasoningGroup"/>
      <sheetName val="RemainingTermGroup"/>
      <sheetName val="PayFreqGroup"/>
      <sheetName val="HousingType"/>
    </sheetNames>
    <definedNames>
      <definedName name="Input_R_WALTV" refersTo="='ResidentialCoverPoolLTV'!$C$16"/>
    </definedNames>
    <sheetDataSet>
      <sheetData sheetId="0"/>
      <sheetData sheetId="1">
        <row r="16">
          <cell r="C16">
            <v>39214.112994775031</v>
          </cell>
        </row>
      </sheetData>
      <sheetData sheetId="2"/>
      <sheetData sheetId="3"/>
      <sheetData sheetId="4"/>
      <sheetData sheetId="5"/>
      <sheetData sheetId="6">
        <row r="16">
          <cell r="C16" t="str">
            <v>https://coveredbondlabel.com/issuer/132/</v>
          </cell>
        </row>
      </sheetData>
      <sheetData sheetId="7">
        <row r="16">
          <cell r="C16">
            <v>3221.5834132300006</v>
          </cell>
        </row>
      </sheetData>
      <sheetData sheetId="8"/>
      <sheetData sheetId="9">
        <row r="16">
          <cell r="C16" t="str">
            <v>[For completion]</v>
          </cell>
        </row>
      </sheetData>
      <sheetData sheetId="10"/>
      <sheetData sheetId="11">
        <row r="16">
          <cell r="C16" t="str">
            <v>ND2</v>
          </cell>
        </row>
      </sheetData>
      <sheetData sheetId="12">
        <row r="13">
          <cell r="I13">
            <v>61693145279.949974</v>
          </cell>
        </row>
        <row r="14">
          <cell r="I14">
            <v>35803</v>
          </cell>
        </row>
        <row r="15">
          <cell r="I15">
            <v>35386</v>
          </cell>
        </row>
        <row r="16">
          <cell r="C16" t="str">
            <v>Average loan balance</v>
          </cell>
          <cell r="I16">
            <v>1723127.8183378479</v>
          </cell>
        </row>
        <row r="25">
          <cell r="I25">
            <v>59.909250254848047</v>
          </cell>
        </row>
        <row r="28">
          <cell r="I28">
            <v>8.2991603906327516</v>
          </cell>
        </row>
        <row r="35">
          <cell r="I35">
            <v>621352689.35058165</v>
          </cell>
        </row>
        <row r="36">
          <cell r="I36">
            <v>4711365819</v>
          </cell>
        </row>
        <row r="38">
          <cell r="I38">
            <v>66464229039.949982</v>
          </cell>
        </row>
        <row r="39">
          <cell r="I39">
            <v>65842876350.599396</v>
          </cell>
        </row>
        <row r="41">
          <cell r="I41">
            <v>60388499658</v>
          </cell>
        </row>
        <row r="50">
          <cell r="H50">
            <v>1600413855</v>
          </cell>
        </row>
        <row r="51">
          <cell r="H51">
            <v>1421179300</v>
          </cell>
        </row>
        <row r="52">
          <cell r="H52">
            <v>1689772664</v>
          </cell>
        </row>
        <row r="57">
          <cell r="F57">
            <v>65842876350.599396</v>
          </cell>
          <cell r="G57">
            <v>63185339791.534264</v>
          </cell>
          <cell r="H57">
            <v>60414654790.462585</v>
          </cell>
          <cell r="I57">
            <v>56630264852.822815</v>
          </cell>
        </row>
        <row r="58">
          <cell r="F58">
            <v>59.909250254848047</v>
          </cell>
          <cell r="G58">
            <v>63.909467078241114</v>
          </cell>
          <cell r="H58">
            <v>71.898150463022105</v>
          </cell>
          <cell r="I58">
            <v>82.169314814880863</v>
          </cell>
        </row>
        <row r="59">
          <cell r="F59">
            <v>60388499658</v>
          </cell>
          <cell r="G59">
            <v>60388499658</v>
          </cell>
          <cell r="H59">
            <v>60388499658</v>
          </cell>
          <cell r="I59">
            <v>60388499658</v>
          </cell>
        </row>
        <row r="64">
          <cell r="I64">
            <v>0.73752864768150261</v>
          </cell>
        </row>
        <row r="65">
          <cell r="I65">
            <v>0.26247135231849733</v>
          </cell>
        </row>
        <row r="101">
          <cell r="F101">
            <v>10911</v>
          </cell>
          <cell r="H101">
            <v>6074585274.27001</v>
          </cell>
        </row>
        <row r="102">
          <cell r="F102">
            <v>12907</v>
          </cell>
          <cell r="H102">
            <v>19356058020.330002</v>
          </cell>
        </row>
        <row r="103">
          <cell r="F103">
            <v>7440</v>
          </cell>
          <cell r="H103">
            <v>18235667885.000019</v>
          </cell>
        </row>
        <row r="104">
          <cell r="F104">
            <v>4016</v>
          </cell>
          <cell r="H104">
            <v>14708110932.759991</v>
          </cell>
        </row>
        <row r="105">
          <cell r="F105">
            <v>525</v>
          </cell>
          <cell r="H105">
            <v>3267088613.6800013</v>
          </cell>
        </row>
        <row r="106">
          <cell r="F106">
            <v>4</v>
          </cell>
          <cell r="H106">
            <v>51634553.909999996</v>
          </cell>
        </row>
        <row r="114">
          <cell r="H114">
            <v>3221583413.2300005</v>
          </cell>
        </row>
        <row r="129">
          <cell r="I129">
            <v>1.8954337594456129E-3</v>
          </cell>
        </row>
        <row r="171">
          <cell r="I171">
            <v>6.7103661921990285E-2</v>
          </cell>
        </row>
        <row r="172">
          <cell r="I172">
            <v>7.0553787347175601E-2</v>
          </cell>
        </row>
        <row r="173">
          <cell r="I173">
            <v>4.7908124520286963E-2</v>
          </cell>
        </row>
        <row r="174">
          <cell r="I174">
            <v>0.11262058436495445</v>
          </cell>
        </row>
        <row r="175">
          <cell r="I175">
            <v>9.473811654273849E-2</v>
          </cell>
        </row>
        <row r="176">
          <cell r="I176">
            <v>0.10826727363600253</v>
          </cell>
        </row>
        <row r="177">
          <cell r="I177">
            <v>0.15681016200391448</v>
          </cell>
        </row>
        <row r="178">
          <cell r="I178">
            <v>0.20263779800594611</v>
          </cell>
        </row>
        <row r="179">
          <cell r="I179">
            <v>9.7313341934296638E-2</v>
          </cell>
        </row>
        <row r="180">
          <cell r="I180">
            <v>4.2047149722694424E-2</v>
          </cell>
        </row>
        <row r="181">
          <cell r="I181">
            <v>0</v>
          </cell>
        </row>
      </sheetData>
      <sheetData sheetId="13"/>
      <sheetData sheetId="14">
        <row r="16">
          <cell r="C16">
            <v>767166</v>
          </cell>
        </row>
      </sheetData>
      <sheetData sheetId="15"/>
      <sheetData sheetId="16">
        <row r="1">
          <cell r="A1">
            <v>43555</v>
          </cell>
        </row>
        <row r="206">
          <cell r="I206">
            <v>61693145279.949966</v>
          </cell>
        </row>
        <row r="213">
          <cell r="I213">
            <v>0</v>
          </cell>
        </row>
        <row r="214">
          <cell r="I214">
            <v>0</v>
          </cell>
        </row>
        <row r="215">
          <cell r="I215">
            <v>9554650.3900000006</v>
          </cell>
        </row>
        <row r="216">
          <cell r="I216">
            <v>3650933</v>
          </cell>
        </row>
        <row r="217">
          <cell r="I217">
            <v>0</v>
          </cell>
        </row>
      </sheetData>
      <sheetData sheetId="17">
        <row r="7">
          <cell r="S7">
            <v>303171000</v>
          </cell>
        </row>
        <row r="9">
          <cell r="S9">
            <v>199730000</v>
          </cell>
        </row>
      </sheetData>
      <sheetData sheetId="18">
        <row r="16">
          <cell r="C16">
            <v>57106499</v>
          </cell>
        </row>
        <row r="39">
          <cell r="C39" t="str">
            <v>NOK</v>
          </cell>
          <cell r="D39">
            <v>5000000000</v>
          </cell>
          <cell r="E39">
            <v>5000000000</v>
          </cell>
          <cell r="H39" t="str">
            <v>Floating</v>
          </cell>
          <cell r="R39" t="str">
            <v>2 - 3 Y</v>
          </cell>
          <cell r="S39" t="str">
            <v>1 - 2 Y</v>
          </cell>
        </row>
        <row r="40">
          <cell r="C40" t="str">
            <v>EUR</v>
          </cell>
          <cell r="D40">
            <v>500000000</v>
          </cell>
          <cell r="E40">
            <v>4737400000</v>
          </cell>
          <cell r="H40" t="str">
            <v>Fixed</v>
          </cell>
          <cell r="R40" t="str">
            <v>2 - 3 Y</v>
          </cell>
          <cell r="S40" t="str">
            <v>1 - 2 Y</v>
          </cell>
        </row>
        <row r="41">
          <cell r="C41" t="str">
            <v>EUR</v>
          </cell>
          <cell r="D41">
            <v>600000000</v>
          </cell>
          <cell r="E41">
            <v>5701410000</v>
          </cell>
          <cell r="H41" t="str">
            <v>Fixed</v>
          </cell>
          <cell r="R41" t="str">
            <v>4 - 5 Y</v>
          </cell>
          <cell r="S41" t="str">
            <v>3 - 4 Y</v>
          </cell>
        </row>
        <row r="42">
          <cell r="C42" t="str">
            <v>EUR</v>
          </cell>
          <cell r="D42">
            <v>750000000</v>
          </cell>
          <cell r="E42">
            <v>6968775000</v>
          </cell>
          <cell r="H42" t="str">
            <v>Fixed</v>
          </cell>
          <cell r="R42" t="str">
            <v>3 - 4 Y</v>
          </cell>
          <cell r="S42" t="str">
            <v>2 - 3 Y</v>
          </cell>
        </row>
        <row r="43">
          <cell r="C43" t="str">
            <v>NOK</v>
          </cell>
          <cell r="D43">
            <v>1060000000</v>
          </cell>
          <cell r="E43">
            <v>1060000000</v>
          </cell>
          <cell r="H43" t="str">
            <v>Fixed</v>
          </cell>
          <cell r="R43" t="str">
            <v>10+ Y</v>
          </cell>
          <cell r="S43" t="str">
            <v>10+ Y</v>
          </cell>
        </row>
        <row r="44">
          <cell r="C44" t="str">
            <v>NOK</v>
          </cell>
          <cell r="D44">
            <v>5000000000</v>
          </cell>
          <cell r="E44">
            <v>5000000000</v>
          </cell>
          <cell r="H44" t="str">
            <v>Floating</v>
          </cell>
          <cell r="R44" t="str">
            <v>1 - 2 Y</v>
          </cell>
          <cell r="S44" t="str">
            <v>0 - 1 Y</v>
          </cell>
        </row>
        <row r="45">
          <cell r="C45" t="str">
            <v>EUR</v>
          </cell>
          <cell r="D45">
            <v>10000000</v>
          </cell>
          <cell r="E45">
            <v>90918000</v>
          </cell>
          <cell r="H45" t="str">
            <v>Fixed</v>
          </cell>
          <cell r="R45" t="str">
            <v>10+ Y</v>
          </cell>
          <cell r="S45" t="str">
            <v>10+ Y</v>
          </cell>
        </row>
        <row r="46">
          <cell r="C46" t="str">
            <v>EUR</v>
          </cell>
          <cell r="D46">
            <v>20000000</v>
          </cell>
          <cell r="E46">
            <v>181048000</v>
          </cell>
          <cell r="H46" t="str">
            <v>Fixed</v>
          </cell>
          <cell r="R46" t="str">
            <v>10+ Y</v>
          </cell>
          <cell r="S46" t="str">
            <v>10+ Y</v>
          </cell>
        </row>
        <row r="47">
          <cell r="C47" t="str">
            <v>USD</v>
          </cell>
          <cell r="D47">
            <v>600000000</v>
          </cell>
          <cell r="E47">
            <v>5161200000</v>
          </cell>
          <cell r="H47" t="str">
            <v>Fixed</v>
          </cell>
          <cell r="R47" t="str">
            <v>4 - 5 Y</v>
          </cell>
          <cell r="S47" t="str">
            <v>3 - 4 Y</v>
          </cell>
        </row>
        <row r="48">
          <cell r="C48" t="str">
            <v>EUR</v>
          </cell>
          <cell r="D48">
            <v>500000000</v>
          </cell>
          <cell r="E48">
            <v>4640950000</v>
          </cell>
          <cell r="H48" t="str">
            <v>Fixed</v>
          </cell>
          <cell r="R48" t="str">
            <v>5 - 10 Y</v>
          </cell>
          <cell r="S48" t="str">
            <v>5 - 10 Y</v>
          </cell>
        </row>
        <row r="49">
          <cell r="C49" t="str">
            <v>EUR</v>
          </cell>
          <cell r="D49">
            <v>50000000</v>
          </cell>
          <cell r="E49">
            <v>481145000</v>
          </cell>
          <cell r="H49" t="str">
            <v>Fixed</v>
          </cell>
          <cell r="R49" t="str">
            <v>10+ Y</v>
          </cell>
          <cell r="S49" t="str">
            <v>10+ Y</v>
          </cell>
        </row>
        <row r="50">
          <cell r="C50" t="str">
            <v>NOK</v>
          </cell>
          <cell r="D50">
            <v>5000000000</v>
          </cell>
          <cell r="E50">
            <v>5000000000</v>
          </cell>
          <cell r="H50" t="str">
            <v>Floating</v>
          </cell>
          <cell r="R50" t="str">
            <v>5 - 10 Y</v>
          </cell>
          <cell r="S50" t="str">
            <v>4 - 5 Y</v>
          </cell>
        </row>
        <row r="51">
          <cell r="C51" t="str">
            <v>EUR</v>
          </cell>
          <cell r="D51">
            <v>40000000</v>
          </cell>
          <cell r="E51">
            <v>380000000</v>
          </cell>
          <cell r="H51" t="str">
            <v>Fixed</v>
          </cell>
          <cell r="R51" t="str">
            <v>10+ Y</v>
          </cell>
          <cell r="S51" t="str">
            <v>10+ Y</v>
          </cell>
        </row>
        <row r="52">
          <cell r="C52" t="str">
            <v>EUR</v>
          </cell>
          <cell r="D52">
            <v>25000000</v>
          </cell>
          <cell r="E52">
            <v>237337500</v>
          </cell>
          <cell r="H52" t="str">
            <v>Fixed</v>
          </cell>
          <cell r="R52" t="str">
            <v>10+ Y</v>
          </cell>
          <cell r="S52" t="str">
            <v>10+ Y</v>
          </cell>
        </row>
        <row r="53">
          <cell r="C53" t="str">
            <v>EUR</v>
          </cell>
          <cell r="D53">
            <v>30000000</v>
          </cell>
          <cell r="E53">
            <v>285963000</v>
          </cell>
          <cell r="H53" t="str">
            <v>Fixed</v>
          </cell>
          <cell r="R53" t="str">
            <v>10+ Y</v>
          </cell>
          <cell r="S53" t="str">
            <v>10+ Y</v>
          </cell>
        </row>
        <row r="54">
          <cell r="C54" t="str">
            <v>EUR</v>
          </cell>
          <cell r="D54">
            <v>25000000</v>
          </cell>
          <cell r="E54">
            <v>236860000</v>
          </cell>
          <cell r="H54" t="str">
            <v>Fixed</v>
          </cell>
          <cell r="R54" t="str">
            <v>10+ Y</v>
          </cell>
          <cell r="S54" t="str">
            <v>10+ Y</v>
          </cell>
        </row>
        <row r="55">
          <cell r="C55" t="str">
            <v>EUR</v>
          </cell>
          <cell r="D55">
            <v>25000000</v>
          </cell>
          <cell r="E55">
            <v>236860000</v>
          </cell>
          <cell r="H55" t="str">
            <v>Fixed</v>
          </cell>
          <cell r="R55" t="str">
            <v>10+ Y</v>
          </cell>
          <cell r="S55" t="str">
            <v>10+ Y</v>
          </cell>
        </row>
        <row r="56">
          <cell r="C56" t="str">
            <v>EUR</v>
          </cell>
          <cell r="D56">
            <v>750000000</v>
          </cell>
          <cell r="E56">
            <v>7091400000</v>
          </cell>
          <cell r="H56" t="str">
            <v>Fixed</v>
          </cell>
          <cell r="R56" t="str">
            <v>5 - 10 Y</v>
          </cell>
          <cell r="S56" t="str">
            <v>5 - 10 Y</v>
          </cell>
        </row>
        <row r="57">
          <cell r="C57" t="str">
            <v>NOK</v>
          </cell>
          <cell r="D57">
            <v>5000000000</v>
          </cell>
          <cell r="E57">
            <v>5000000000</v>
          </cell>
          <cell r="H57" t="str">
            <v>Floating</v>
          </cell>
          <cell r="R57" t="str">
            <v>4 - 5 Y</v>
          </cell>
          <cell r="S57" t="str">
            <v>3 - 4 Y</v>
          </cell>
        </row>
        <row r="58">
          <cell r="C58" t="str">
            <v>EUR</v>
          </cell>
          <cell r="D58">
            <v>15000000</v>
          </cell>
          <cell r="E58">
            <v>137307000</v>
          </cell>
          <cell r="H58" t="str">
            <v>Fixed</v>
          </cell>
          <cell r="R58" t="str">
            <v>10+ Y</v>
          </cell>
          <cell r="S58" t="str">
            <v>10+ Y</v>
          </cell>
        </row>
        <row r="59">
          <cell r="C59" t="str">
            <v>EUR</v>
          </cell>
          <cell r="D59">
            <v>25000000</v>
          </cell>
          <cell r="E59">
            <v>238462500</v>
          </cell>
          <cell r="H59" t="str">
            <v>Fixed</v>
          </cell>
          <cell r="R59" t="str">
            <v>10+ Y</v>
          </cell>
          <cell r="S59" t="str">
            <v>10+ Y</v>
          </cell>
        </row>
        <row r="61">
          <cell r="D61">
            <v>25025000000</v>
          </cell>
          <cell r="E61">
            <v>57867036000</v>
          </cell>
          <cell r="K61">
            <v>5.2131664936668543</v>
          </cell>
          <cell r="Q61">
            <v>4.2192555155637965</v>
          </cell>
        </row>
      </sheetData>
      <sheetData sheetId="19">
        <row r="16">
          <cell r="C16">
            <v>44651</v>
          </cell>
        </row>
      </sheetData>
      <sheetData sheetId="20">
        <row r="16">
          <cell r="C16" vm="1">
            <v>2239755.9100000015</v>
          </cell>
        </row>
      </sheetData>
      <sheetData sheetId="21">
        <row r="16">
          <cell r="C16">
            <v>2202958.34</v>
          </cell>
        </row>
      </sheetData>
      <sheetData sheetId="22">
        <row r="4">
          <cell r="R4">
            <v>8454289850.8100147</v>
          </cell>
          <cell r="S4">
            <v>9723</v>
          </cell>
        </row>
        <row r="5">
          <cell r="R5">
            <v>6781748076.1599903</v>
          </cell>
          <cell r="S5">
            <v>4431</v>
          </cell>
        </row>
        <row r="6">
          <cell r="R6">
            <v>15471600080.160004</v>
          </cell>
          <cell r="S6">
            <v>7972</v>
          </cell>
        </row>
        <row r="7">
          <cell r="R7">
            <v>10335940199.259996</v>
          </cell>
          <cell r="S7">
            <v>4859</v>
          </cell>
        </row>
        <row r="8">
          <cell r="R8">
            <v>20649567073.559998</v>
          </cell>
          <cell r="S8">
            <v>8818</v>
          </cell>
        </row>
        <row r="9">
          <cell r="R9">
            <v>0</v>
          </cell>
          <cell r="S9">
            <v>0</v>
          </cell>
        </row>
        <row r="10">
          <cell r="R10">
            <v>0</v>
          </cell>
          <cell r="S10">
            <v>0</v>
          </cell>
        </row>
        <row r="11">
          <cell r="R11">
            <v>0</v>
          </cell>
          <cell r="S11">
            <v>0</v>
          </cell>
        </row>
        <row r="12">
          <cell r="R12">
            <v>0</v>
          </cell>
          <cell r="S12">
            <v>0</v>
          </cell>
        </row>
        <row r="13">
          <cell r="R13">
            <v>0</v>
          </cell>
          <cell r="S13">
            <v>0</v>
          </cell>
        </row>
        <row r="14">
          <cell r="R14">
            <v>0</v>
          </cell>
          <cell r="S14">
            <v>0</v>
          </cell>
        </row>
        <row r="21">
          <cell r="R21">
            <v>9809613355.360014</v>
          </cell>
          <cell r="S21">
            <v>10941</v>
          </cell>
        </row>
        <row r="22">
          <cell r="R22">
            <v>7361978559.6600027</v>
          </cell>
          <cell r="S22">
            <v>4546</v>
          </cell>
        </row>
        <row r="23">
          <cell r="R23">
            <v>10113093288.259996</v>
          </cell>
          <cell r="S23">
            <v>5481</v>
          </cell>
        </row>
        <row r="24">
          <cell r="R24">
            <v>12689843281.40999</v>
          </cell>
          <cell r="S24">
            <v>5878</v>
          </cell>
        </row>
        <row r="25">
          <cell r="R25">
            <v>16647906704.850006</v>
          </cell>
          <cell r="S25">
            <v>7024</v>
          </cell>
        </row>
        <row r="26">
          <cell r="R26">
            <v>2680519793.5</v>
          </cell>
          <cell r="S26">
            <v>1067</v>
          </cell>
        </row>
        <row r="27">
          <cell r="R27">
            <v>1176065895.78</v>
          </cell>
          <cell r="S27">
            <v>440</v>
          </cell>
        </row>
        <row r="28">
          <cell r="R28">
            <v>556389676.69000006</v>
          </cell>
          <cell r="S28">
            <v>203</v>
          </cell>
        </row>
        <row r="29">
          <cell r="R29">
            <v>276276783.35999995</v>
          </cell>
          <cell r="S29">
            <v>108</v>
          </cell>
        </row>
        <row r="30">
          <cell r="R30">
            <v>108615659.31</v>
          </cell>
          <cell r="S30">
            <v>37</v>
          </cell>
        </row>
        <row r="31">
          <cell r="R31">
            <v>272842281.76999998</v>
          </cell>
          <cell r="S31">
            <v>78</v>
          </cell>
        </row>
        <row r="128">
          <cell r="Q128" t="str">
            <v>Akershus</v>
          </cell>
          <cell r="AC128">
            <v>439283013.00999999</v>
          </cell>
        </row>
        <row r="129">
          <cell r="Q129" t="str">
            <v>Aust-Agder</v>
          </cell>
          <cell r="AC129">
            <v>1039959944.79</v>
          </cell>
        </row>
        <row r="130">
          <cell r="Q130" t="str">
            <v>Buskerud</v>
          </cell>
          <cell r="AC130">
            <v>108793508.84999999</v>
          </cell>
        </row>
        <row r="131">
          <cell r="Q131" t="str">
            <v>Hedmark</v>
          </cell>
          <cell r="AC131">
            <v>28801577.460000001</v>
          </cell>
        </row>
        <row r="132">
          <cell r="Q132" t="str">
            <v>Hordaland</v>
          </cell>
          <cell r="AC132">
            <v>7415642518.4700003</v>
          </cell>
        </row>
        <row r="133">
          <cell r="Q133" t="str">
            <v>More Og Romsdal</v>
          </cell>
          <cell r="AC133">
            <v>39641950.039999999</v>
          </cell>
        </row>
        <row r="134">
          <cell r="Q134" t="str">
            <v>Nordland</v>
          </cell>
          <cell r="AC134">
            <v>30311761.77</v>
          </cell>
        </row>
        <row r="135">
          <cell r="Q135" t="str">
            <v>Oppland</v>
          </cell>
          <cell r="AC135">
            <v>13737623</v>
          </cell>
        </row>
        <row r="136">
          <cell r="Q136" t="str">
            <v>Oslo</v>
          </cell>
          <cell r="AC136">
            <v>999032938.01999998</v>
          </cell>
        </row>
        <row r="137">
          <cell r="Q137" t="str">
            <v>Ostfold</v>
          </cell>
          <cell r="AC137">
            <v>78981243.439999998</v>
          </cell>
        </row>
        <row r="138">
          <cell r="Q138" t="str">
            <v>Rogaland</v>
          </cell>
          <cell r="AC138">
            <v>46557672199.409996</v>
          </cell>
        </row>
        <row r="139">
          <cell r="Q139" t="str">
            <v>Sogn Og Fjordane</v>
          </cell>
          <cell r="AC139">
            <v>20782176</v>
          </cell>
        </row>
        <row r="140">
          <cell r="Q140" t="str">
            <v>Telemark</v>
          </cell>
          <cell r="AC140">
            <v>55793482.25</v>
          </cell>
        </row>
        <row r="141">
          <cell r="Q141" t="str">
            <v>Troms</v>
          </cell>
          <cell r="AC141">
            <v>19968328.870000001</v>
          </cell>
        </row>
        <row r="142">
          <cell r="Q142" t="str">
            <v>Vest-Agder</v>
          </cell>
          <cell r="AC142">
            <v>4606254104.9299994</v>
          </cell>
        </row>
        <row r="143">
          <cell r="Q143" t="str">
            <v>Vestfold</v>
          </cell>
          <cell r="AC143">
            <v>80879775.319999993</v>
          </cell>
        </row>
        <row r="144">
          <cell r="Q144" t="str">
            <v>Finnmark</v>
          </cell>
          <cell r="AC144">
            <v>9944883</v>
          </cell>
        </row>
        <row r="145">
          <cell r="Q145" t="str">
            <v>Svalbard</v>
          </cell>
          <cell r="AC145">
            <v>12434961.35</v>
          </cell>
        </row>
        <row r="146">
          <cell r="Q146" t="str">
            <v>Trøndelag</v>
          </cell>
          <cell r="AC146">
            <v>40902906.82</v>
          </cell>
        </row>
        <row r="147">
          <cell r="Q147" t="str">
            <v>(tom)</v>
          </cell>
          <cell r="AC147">
            <v>94326383.150000006</v>
          </cell>
        </row>
      </sheetData>
      <sheetData sheetId="23">
        <row r="16">
          <cell r="C16">
            <v>35803</v>
          </cell>
        </row>
      </sheetData>
      <sheetData sheetId="24"/>
      <sheetData sheetId="25">
        <row r="1">
          <cell r="I1">
            <v>264.98603113849987</v>
          </cell>
        </row>
        <row r="16">
          <cell r="C16" t="str">
            <v>730105</v>
          </cell>
        </row>
      </sheetData>
      <sheetData sheetId="26">
        <row r="16">
          <cell r="C16">
            <v>0</v>
          </cell>
        </row>
      </sheetData>
      <sheetData sheetId="27"/>
      <sheetData sheetId="28">
        <row r="16">
          <cell r="C16">
            <v>15</v>
          </cell>
        </row>
      </sheetData>
      <sheetData sheetId="29"/>
      <sheetData sheetId="30"/>
      <sheetData sheetId="31">
        <row r="7">
          <cell r="C7">
            <v>61693145279.949974</v>
          </cell>
        </row>
        <row r="16">
          <cell r="C16">
            <v>0.69156576319240148</v>
          </cell>
        </row>
        <row r="18">
          <cell r="C18">
            <v>2.5517731837892885E-2</v>
          </cell>
        </row>
      </sheetData>
      <sheetData sheetId="32">
        <row r="16">
          <cell r="C16">
            <v>0.59333284776186168</v>
          </cell>
        </row>
      </sheetData>
      <sheetData sheetId="33"/>
      <sheetData sheetId="34">
        <row r="36">
          <cell r="E36">
            <v>13.252761719135025</v>
          </cell>
        </row>
      </sheetData>
      <sheetData sheetId="35"/>
      <sheetData sheetId="36"/>
      <sheetData sheetId="37"/>
      <sheetData sheetId="38">
        <row r="13">
          <cell r="C13">
            <v>61693145279.949982</v>
          </cell>
        </row>
      </sheetData>
      <sheetData sheetId="39">
        <row r="16">
          <cell r="C16">
            <v>2611442</v>
          </cell>
        </row>
      </sheetData>
      <sheetData sheetId="40"/>
      <sheetData sheetId="41"/>
      <sheetData sheetId="42">
        <row r="16">
          <cell r="C16" t="str">
            <v>1 - 2 Y</v>
          </cell>
        </row>
      </sheetData>
      <sheetData sheetId="43"/>
      <sheetData sheetId="44"/>
      <sheetData sheetId="45">
        <row r="16">
          <cell r="C16" t="str">
            <v>1 ≤ 2</v>
          </cell>
        </row>
        <row r="23">
          <cell r="G23">
            <v>1193314863.4000001</v>
          </cell>
        </row>
        <row r="24">
          <cell r="G24">
            <v>1333170217.0899997</v>
          </cell>
        </row>
        <row r="25">
          <cell r="G25">
            <v>1479622844.1900001</v>
          </cell>
        </row>
        <row r="26">
          <cell r="G26">
            <v>1603101689.6900001</v>
          </cell>
        </row>
        <row r="27">
          <cell r="G27">
            <v>1720175746.3000002</v>
          </cell>
        </row>
        <row r="28">
          <cell r="G28">
            <v>11636846623.159998</v>
          </cell>
        </row>
        <row r="29">
          <cell r="G29">
            <v>42726913296.11998</v>
          </cell>
        </row>
      </sheetData>
      <sheetData sheetId="46"/>
      <sheetData sheetId="47">
        <row r="16">
          <cell r="C16" t="str">
            <v>Other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Completion Instructions"/>
      <sheetName val="B2. HTT Public Sector Assets"/>
      <sheetName val="E.g. General"/>
      <sheetName val="E.g. Other"/>
    </sheetNames>
    <sheetDataSet>
      <sheetData sheetId="0" refreshError="1"/>
      <sheetData sheetId="1" refreshError="1"/>
      <sheetData sheetId="2">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Chart1"/>
      <sheetName val="Commercial PbyP"/>
      <sheetName val="PublicSector"/>
      <sheetName val="Substitute Collateral"/>
      <sheetName val="Hedging (1)"/>
      <sheetName val="Hedging (2)"/>
      <sheetName val="Hedging (3)"/>
      <sheetName val="Hedging (4)"/>
      <sheetName val="Lists"/>
      <sheetName val="Language"/>
    </sheetNames>
    <sheetDataSet>
      <sheetData sheetId="0">
        <row r="10">
          <cell r="B10">
            <v>1</v>
          </cell>
        </row>
      </sheetData>
      <sheetData sheetId="1" refreshError="1"/>
      <sheetData sheetId="2" refreshError="1"/>
      <sheetData sheetId="3" refreshError="1"/>
      <sheetData sheetId="4"/>
      <sheetData sheetId="5">
        <row r="224">
          <cell r="B224" t="str">
            <v>BULLET (no amortisation of principal before repayment of loan)</v>
          </cell>
        </row>
        <row r="225">
          <cell r="B225" t="str">
            <v>Partial BULLET with partial amortisation on an ANNUITY basis</v>
          </cell>
        </row>
        <row r="226">
          <cell r="B226" t="str">
            <v>Partial BULLET with partial amortisation on a STRAIGHT LINE basis</v>
          </cell>
        </row>
        <row r="227">
          <cell r="B227" t="str">
            <v>Partial BULLET with partial amortisation on other basis</v>
          </cell>
        </row>
        <row r="228">
          <cell r="B228" t="str">
            <v>Fully amortising principal with principal repaid on an ANNUITY basis</v>
          </cell>
        </row>
        <row r="229">
          <cell r="B229" t="str">
            <v>Fully amortising principal with principal repaid on a STRAIGHT LINE basis</v>
          </cell>
        </row>
        <row r="230">
          <cell r="B230" t="str">
            <v>Fully amortising principal with principal repaid on another basis</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6">
          <cell r="B6" t="str">
            <v>EUR</v>
          </cell>
          <cell r="I6" t="str">
            <v>Alsace</v>
          </cell>
        </row>
        <row r="7">
          <cell r="B7" t="str">
            <v>USD</v>
          </cell>
          <cell r="I7" t="str">
            <v>Aquitaine</v>
          </cell>
        </row>
        <row r="8">
          <cell r="B8" t="str">
            <v>GBP</v>
          </cell>
          <cell r="I8" t="str">
            <v>Auvergne</v>
          </cell>
        </row>
        <row r="9">
          <cell r="B9" t="str">
            <v>AUD</v>
          </cell>
          <cell r="I9" t="str">
            <v>Basse-Normandie</v>
          </cell>
        </row>
        <row r="10">
          <cell r="B10" t="str">
            <v>BGN (Bulgaria)</v>
          </cell>
          <cell r="I10" t="str">
            <v>Bourgogne</v>
          </cell>
        </row>
        <row r="11">
          <cell r="B11" t="str">
            <v>CAD (Canada)</v>
          </cell>
          <cell r="I11" t="str">
            <v>Bretagne</v>
          </cell>
        </row>
        <row r="12">
          <cell r="B12" t="str">
            <v>CHF</v>
          </cell>
          <cell r="I12" t="str">
            <v>Centre</v>
          </cell>
        </row>
        <row r="13">
          <cell r="B13" t="str">
            <v>CZK (Czech Rep.)</v>
          </cell>
          <cell r="I13" t="str">
            <v>Champagne-Ardenne</v>
          </cell>
        </row>
        <row r="14">
          <cell r="B14" t="str">
            <v>DKK (Denmark)</v>
          </cell>
          <cell r="I14" t="str">
            <v>Corse</v>
          </cell>
        </row>
        <row r="15">
          <cell r="B15" t="str">
            <v>EEK (Estonia)</v>
          </cell>
          <cell r="I15" t="str">
            <v>Franche-Comté</v>
          </cell>
        </row>
        <row r="16">
          <cell r="B16" t="str">
            <v>HRK (Croatia)</v>
          </cell>
          <cell r="I16" t="str">
            <v>Haute-Normandie</v>
          </cell>
        </row>
        <row r="17">
          <cell r="B17" t="str">
            <v>HUF (Hungary)</v>
          </cell>
          <cell r="I17" t="str">
            <v>Ile-de-France</v>
          </cell>
        </row>
        <row r="18">
          <cell r="B18" t="str">
            <v>ISK (Iceland)</v>
          </cell>
          <cell r="I18" t="str">
            <v>Languedoc-Roussillon</v>
          </cell>
        </row>
        <row r="19">
          <cell r="B19" t="str">
            <v>JPY</v>
          </cell>
          <cell r="I19" t="str">
            <v>Limousin</v>
          </cell>
        </row>
        <row r="20">
          <cell r="B20" t="str">
            <v>LTL (Lithuania)</v>
          </cell>
          <cell r="I20" t="str">
            <v>Lorraine</v>
          </cell>
        </row>
        <row r="21">
          <cell r="B21" t="str">
            <v>LVL (Latvia)</v>
          </cell>
          <cell r="I21" t="str">
            <v>Midi-Pyrénées</v>
          </cell>
        </row>
        <row r="22">
          <cell r="B22" t="str">
            <v>NOK (Norway)</v>
          </cell>
          <cell r="I22" t="str">
            <v>Nord-Pas-de-Calais</v>
          </cell>
        </row>
        <row r="23">
          <cell r="B23" t="str">
            <v>PLN (Poland)</v>
          </cell>
          <cell r="I23" t="str">
            <v>Outre mere</v>
          </cell>
        </row>
        <row r="24">
          <cell r="B24" t="str">
            <v>RON (Romania)</v>
          </cell>
          <cell r="I24" t="str">
            <v>Pays de la Loire</v>
          </cell>
        </row>
        <row r="25">
          <cell r="B25" t="str">
            <v>RUB (Russia)</v>
          </cell>
          <cell r="I25" t="str">
            <v>Picardie</v>
          </cell>
        </row>
        <row r="26">
          <cell r="B26" t="str">
            <v>SEK (Sweden)</v>
          </cell>
          <cell r="I26" t="str">
            <v>Poitou-Charentes</v>
          </cell>
        </row>
        <row r="27">
          <cell r="B27" t="str">
            <v>TRY (Turkey)</v>
          </cell>
          <cell r="I27" t="str">
            <v>Provence-Alpes-C. d'A.</v>
          </cell>
        </row>
        <row r="28">
          <cell r="B28" t="str">
            <v>ZAR (South Africa)</v>
          </cell>
          <cell r="I28" t="str">
            <v>Rhône-Alpes</v>
          </cell>
        </row>
        <row r="29">
          <cell r="I29" t="str">
            <v>No data_France</v>
          </cell>
        </row>
        <row r="30">
          <cell r="I30" t="str">
            <v>Multi-regions</v>
          </cell>
        </row>
        <row r="31">
          <cell r="I31" t="str">
            <v>Central</v>
          </cell>
        </row>
        <row r="32">
          <cell r="G32" t="str">
            <v>Residential mortgages</v>
          </cell>
          <cell r="I32" t="str">
            <v>France</v>
          </cell>
        </row>
        <row r="33">
          <cell r="G33" t="str">
            <v>Commercial mortgages</v>
          </cell>
        </row>
        <row r="34">
          <cell r="G34" t="str">
            <v>None</v>
          </cell>
        </row>
        <row r="35">
          <cell r="K35" t="str">
            <v>Direct claim against supranational</v>
          </cell>
        </row>
        <row r="36">
          <cell r="K36" t="str">
            <v>Direct claim against sovereign</v>
          </cell>
        </row>
        <row r="37">
          <cell r="E37" t="str">
            <v>Yes</v>
          </cell>
          <cell r="G37" t="str">
            <v>Floating rate (no Caps)</v>
          </cell>
          <cell r="K37" t="str">
            <v>Loan with guarantee of sovereign</v>
          </cell>
        </row>
        <row r="38">
          <cell r="E38" t="str">
            <v>No</v>
          </cell>
          <cell r="G38" t="str">
            <v>Floating rate (Caps)</v>
          </cell>
          <cell r="K38" t="str">
            <v>Direct claim against region/federal state</v>
          </cell>
        </row>
        <row r="39">
          <cell r="G39" t="str">
            <v>Fixed rate with reset &lt;2 years</v>
          </cell>
          <cell r="K39" t="str">
            <v>Loan with guarantee of region/federal state</v>
          </cell>
        </row>
        <row r="40">
          <cell r="G40" t="str">
            <v>Fixed rate with reset  ≥2 but &lt; 5 years</v>
          </cell>
          <cell r="K40" t="str">
            <v>Direct claim against municipality</v>
          </cell>
        </row>
        <row r="41">
          <cell r="E41" t="str">
            <v>Monthly</v>
          </cell>
          <cell r="G41" t="str">
            <v>Fixed rate with reset ≥5 years</v>
          </cell>
          <cell r="I41" t="str">
            <v>Static</v>
          </cell>
          <cell r="K41" t="str">
            <v>Loan with guarantee of municipality</v>
          </cell>
        </row>
        <row r="42">
          <cell r="E42" t="str">
            <v>Quarterly</v>
          </cell>
          <cell r="G42" t="str">
            <v>Other</v>
          </cell>
          <cell r="I42" t="str">
            <v>Dynamic</v>
          </cell>
          <cell r="K42" t="str">
            <v>Others</v>
          </cell>
        </row>
        <row r="45">
          <cell r="I45" t="str">
            <v>ASSUMED PREPAYMENT LEVEL</v>
          </cell>
        </row>
        <row r="46">
          <cell r="I46" t="str">
            <v>nil prepayment</v>
          </cell>
        </row>
        <row r="48">
          <cell r="I48" t="str">
            <v>Nominal</v>
          </cell>
        </row>
        <row r="49">
          <cell r="I49" t="str">
            <v>NPV</v>
          </cell>
        </row>
        <row r="51">
          <cell r="I51" t="str">
            <v>ELIGIBLE ONLY OC</v>
          </cell>
        </row>
        <row r="52">
          <cell r="I52" t="str">
            <v>Ineligible Included</v>
          </cell>
        </row>
        <row r="55">
          <cell r="A55" t="str">
            <v>Offices in central business district</v>
          </cell>
        </row>
        <row r="56">
          <cell r="A56" t="str">
            <v>Offices in other areas</v>
          </cell>
          <cell r="E56" t="str">
            <v>BULLET</v>
          </cell>
          <cell r="F56" t="str">
            <v>Floating rate</v>
          </cell>
          <cell r="I56" t="str">
            <v>BULLET (no amortisation of principal before repayment of loan)</v>
          </cell>
        </row>
        <row r="57">
          <cell r="A57" t="str">
            <v>Retail anchored</v>
          </cell>
          <cell r="E57" t="str">
            <v>Pass through</v>
          </cell>
          <cell r="F57" t="str">
            <v>Fixed rate</v>
          </cell>
          <cell r="I57" t="str">
            <v>Partial BULLET with partial amortisation on an ANNUITY basis</v>
          </cell>
        </row>
        <row r="58">
          <cell r="A58" t="str">
            <v>Retail unanchored</v>
          </cell>
          <cell r="E58" t="str">
            <v>Other amortising</v>
          </cell>
          <cell r="I58" t="str">
            <v>Partial BULLET with partial amortisation on a STRAIGHT LINE basis</v>
          </cell>
        </row>
        <row r="59">
          <cell r="A59" t="str">
            <v>Industrial (logistical facilities, warehouses)</v>
          </cell>
          <cell r="I59" t="str">
            <v>Partial BULLET with partial amortisation on other basis</v>
          </cell>
        </row>
        <row r="60">
          <cell r="A60" t="str">
            <v>Industrial (plant, factories)</v>
          </cell>
          <cell r="E60" t="str">
            <v>Monthly</v>
          </cell>
          <cell r="F60" t="str">
            <v>Monthly</v>
          </cell>
          <cell r="I60" t="str">
            <v>Fully amortising principal with principal repaid on an ANNUITY basis</v>
          </cell>
        </row>
        <row r="61">
          <cell r="A61" t="str">
            <v>Hotel</v>
          </cell>
          <cell r="E61" t="str">
            <v>Quarterly</v>
          </cell>
          <cell r="F61" t="str">
            <v>Quarterly / Semi-annually</v>
          </cell>
          <cell r="I61" t="str">
            <v>Fully amortising principal with principal repaid on a STRAIGHT LINE basis</v>
          </cell>
        </row>
        <row r="62">
          <cell r="A62" t="str">
            <v>Multifamily Landlord</v>
          </cell>
          <cell r="E62" t="str">
            <v>Semi-Annually</v>
          </cell>
          <cell r="F62" t="str">
            <v>Annually</v>
          </cell>
          <cell r="I62" t="str">
            <v>Fully amortising principal with principal repaid on another basis</v>
          </cell>
        </row>
        <row r="63">
          <cell r="A63" t="str">
            <v>Multifamily Tenant Co-operative Property</v>
          </cell>
          <cell r="E63" t="str">
            <v>Annually</v>
          </cell>
          <cell r="F63" t="str">
            <v>BULLET</v>
          </cell>
          <cell r="I63" t="str">
            <v>Other</v>
          </cell>
        </row>
        <row r="64">
          <cell r="A64" t="str">
            <v>MIXED USE</v>
          </cell>
          <cell r="E64" t="str">
            <v>BULLET</v>
          </cell>
          <cell r="F64" t="str">
            <v>Other</v>
          </cell>
        </row>
        <row r="65">
          <cell r="A65" t="str">
            <v>LAND (or under construction/completed but never tenanted)</v>
          </cell>
          <cell r="E65" t="str">
            <v>Other</v>
          </cell>
        </row>
        <row r="66">
          <cell r="A66" t="str">
            <v>Not Commercial</v>
          </cell>
        </row>
        <row r="67">
          <cell r="G67" t="str">
            <v>Monthly</v>
          </cell>
        </row>
        <row r="68">
          <cell r="G68" t="str">
            <v>Quarterly</v>
          </cell>
        </row>
        <row r="69">
          <cell r="A69" t="str">
            <v>English</v>
          </cell>
          <cell r="G69" t="str">
            <v>Semi-Annually</v>
          </cell>
        </row>
        <row r="70">
          <cell r="A70" t="str">
            <v>German</v>
          </cell>
          <cell r="G70" t="str">
            <v>Annually</v>
          </cell>
        </row>
        <row r="71">
          <cell r="A71" t="str">
            <v>Spanish</v>
          </cell>
          <cell r="E71" t="str">
            <v>Performing always</v>
          </cell>
          <cell r="G71" t="str">
            <v>Other</v>
          </cell>
        </row>
        <row r="72">
          <cell r="E72" t="str">
            <v>Currently performing</v>
          </cell>
        </row>
        <row r="73">
          <cell r="E73" t="str">
            <v>Not performing arrears &lt; 2 mts (and not BPI or Fce)</v>
          </cell>
        </row>
        <row r="74">
          <cell r="E74" t="str">
            <v>Not performing arrears ≥2 mts - &lt; 6 mts (and not BPI or Fce)</v>
          </cell>
        </row>
        <row r="75">
          <cell r="E75" t="str">
            <v>≥6-&lt;12 (and not BPI or Fce)</v>
          </cell>
        </row>
        <row r="76">
          <cell r="E76" t="str">
            <v>&gt;12 (and not BPI or Fce)</v>
          </cell>
        </row>
        <row r="77">
          <cell r="E77" t="str">
            <v>Bankruptcy proceedings initialted ("BPI") (and not Fce)</v>
          </cell>
        </row>
        <row r="78">
          <cell r="E78" t="str">
            <v>Foreclosure ("Fce")</v>
          </cell>
        </row>
        <row r="81">
          <cell r="A81" t="str">
            <v>Swap with defined principal payment profile - with bullet principal payment</v>
          </cell>
          <cell r="E81" t="str">
            <v>SPV Borrower</v>
          </cell>
        </row>
        <row r="82">
          <cell r="A82" t="str">
            <v>Swap with defined principal payment profile - with stepped principal payments</v>
          </cell>
          <cell r="E82" t="str">
            <v>Company (no SPV)</v>
          </cell>
        </row>
        <row r="83">
          <cell r="A83" t="str">
            <v>Swap with no defined payment profile (Balance Guarantee swap)</v>
          </cell>
          <cell r="E83" t="str">
            <v>Government</v>
          </cell>
        </row>
        <row r="84">
          <cell r="E84" t="str">
            <v>Fund</v>
          </cell>
        </row>
        <row r="85">
          <cell r="E85" t="str">
            <v>Private Individual Ownership</v>
          </cell>
        </row>
        <row r="87">
          <cell r="A87" t="str">
            <v>Market Value</v>
          </cell>
        </row>
        <row r="88">
          <cell r="A88" t="str">
            <v>Lending Value</v>
          </cell>
        </row>
        <row r="89">
          <cell r="A89" t="str">
            <v>Other (please specify)</v>
          </cell>
        </row>
        <row r="91">
          <cell r="A91">
            <v>0</v>
          </cell>
        </row>
        <row r="92">
          <cell r="A92" t="str">
            <v>- 1 year forward looking for both NET CASH and debt service</v>
          </cell>
        </row>
        <row r="93">
          <cell r="A93" t="str">
            <v>-1 year backward looking for NET CASH and debt service</v>
          </cell>
        </row>
        <row r="94">
          <cell r="A94" t="str">
            <v>- one quarter forward looking extrapolated forward for both NET CASH and debt service</v>
          </cell>
        </row>
        <row r="95">
          <cell r="A95" t="str">
            <v>-other period consistently applied for both NET CASH and debt service</v>
          </cell>
        </row>
        <row r="99">
          <cell r="A99" t="str">
            <v>Aaa</v>
          </cell>
        </row>
        <row r="100">
          <cell r="A100" t="str">
            <v>Aa1</v>
          </cell>
        </row>
        <row r="101">
          <cell r="A101" t="str">
            <v>Aa2</v>
          </cell>
        </row>
        <row r="102">
          <cell r="A102" t="str">
            <v>Aa3</v>
          </cell>
          <cell r="E102" t="str">
            <v>- by sq metre including shared property</v>
          </cell>
        </row>
        <row r="103">
          <cell r="A103" t="str">
            <v>A1</v>
          </cell>
          <cell r="E103" t="str">
            <v>- by sq metre excluding shared property</v>
          </cell>
        </row>
        <row r="104">
          <cell r="A104" t="str">
            <v>A2</v>
          </cell>
          <cell r="E104" t="str">
            <v>- by rent generated from property</v>
          </cell>
        </row>
        <row r="105">
          <cell r="A105" t="str">
            <v>A3</v>
          </cell>
          <cell r="E105" t="str">
            <v>-other</v>
          </cell>
        </row>
        <row r="106">
          <cell r="A106" t="str">
            <v>Baa1</v>
          </cell>
        </row>
        <row r="107">
          <cell r="A107" t="str">
            <v>Baa2</v>
          </cell>
        </row>
        <row r="108">
          <cell r="A108" t="str">
            <v>Baa3</v>
          </cell>
        </row>
        <row r="109">
          <cell r="A109" t="str">
            <v>Ba1</v>
          </cell>
        </row>
        <row r="110">
          <cell r="A110" t="str">
            <v>Ba2</v>
          </cell>
        </row>
        <row r="111">
          <cell r="A111" t="str">
            <v>Ba3</v>
          </cell>
        </row>
        <row r="112">
          <cell r="A112" t="str">
            <v>B1</v>
          </cell>
        </row>
        <row r="113">
          <cell r="A113" t="str">
            <v>B2</v>
          </cell>
        </row>
        <row r="114">
          <cell r="A114" t="str">
            <v>B3</v>
          </cell>
        </row>
        <row r="115">
          <cell r="A115" t="str">
            <v>Caa1</v>
          </cell>
        </row>
        <row r="116">
          <cell r="A116" t="str">
            <v>Caa2</v>
          </cell>
        </row>
        <row r="117">
          <cell r="A117" t="str">
            <v>Caa3</v>
          </cell>
        </row>
        <row r="123">
          <cell r="A123" t="str">
            <v>Office (unspecified)</v>
          </cell>
        </row>
        <row r="124">
          <cell r="A124" t="str">
            <v>Offices in central business district</v>
          </cell>
        </row>
        <row r="125">
          <cell r="A125" t="str">
            <v>Offices in other areas</v>
          </cell>
        </row>
        <row r="126">
          <cell r="A126" t="str">
            <v>Retail (unspecified)</v>
          </cell>
        </row>
        <row r="127">
          <cell r="A127" t="str">
            <v>Retail anchored</v>
          </cell>
        </row>
        <row r="128">
          <cell r="A128" t="str">
            <v>Retail unanchored</v>
          </cell>
        </row>
        <row r="129">
          <cell r="A129" t="str">
            <v>Industrial unspecified</v>
          </cell>
        </row>
        <row r="130">
          <cell r="A130" t="str">
            <v>Industrial (logistical facilities, warehouses)</v>
          </cell>
        </row>
        <row r="131">
          <cell r="A131" t="str">
            <v>Industrial (plant, factories)</v>
          </cell>
        </row>
        <row r="132">
          <cell r="A132" t="str">
            <v>Hotel</v>
          </cell>
        </row>
        <row r="133">
          <cell r="A133" t="str">
            <v>Multifamily unspecified</v>
          </cell>
        </row>
        <row r="134">
          <cell r="A134" t="str">
            <v>Multifamily Landlord</v>
          </cell>
        </row>
        <row r="135">
          <cell r="A135" t="str">
            <v>Multifamily Tenant Co-operative Property</v>
          </cell>
        </row>
        <row r="136">
          <cell r="A136" t="str">
            <v>MIXED USE</v>
          </cell>
        </row>
        <row r="137">
          <cell r="A137" t="str">
            <v>LAND (or under construction/completed but never tenanted)</v>
          </cell>
        </row>
        <row r="138">
          <cell r="A138" t="str">
            <v>Other</v>
          </cell>
        </row>
        <row r="139">
          <cell r="A139" t="str">
            <v>Suelo rustico</v>
          </cell>
        </row>
        <row r="140">
          <cell r="A140" t="str">
            <v>Suelo urbano</v>
          </cell>
        </row>
        <row r="162">
          <cell r="A162" t="str">
            <v>Promotion of tourism</v>
          </cell>
          <cell r="C162" t="str">
            <v>Guarantor</v>
          </cell>
        </row>
        <row r="163">
          <cell r="A163" t="str">
            <v>Culture/entertainment (theatres, radio and TV stations, libraries, etc.)</v>
          </cell>
          <cell r="C163" t="str">
            <v>Owner</v>
          </cell>
        </row>
        <row r="164">
          <cell r="A164" t="str">
            <v>Sport</v>
          </cell>
          <cell r="C164" t="str">
            <v>Sponsor</v>
          </cell>
        </row>
        <row r="165">
          <cell r="A165" t="str">
            <v>Parking lot</v>
          </cell>
        </row>
        <row r="166">
          <cell r="A166" t="str">
            <v>Education</v>
          </cell>
        </row>
        <row r="167">
          <cell r="A167" t="str">
            <v>Healthcare</v>
          </cell>
        </row>
        <row r="168">
          <cell r="A168" t="str">
            <v>Childcare</v>
          </cell>
        </row>
        <row r="169">
          <cell r="A169" t="str">
            <v>Care for the elderly</v>
          </cell>
        </row>
        <row r="170">
          <cell r="A170" t="str">
            <v>Water supply</v>
          </cell>
        </row>
        <row r="171">
          <cell r="A171" t="str">
            <v>Waste collection</v>
          </cell>
        </row>
        <row r="172">
          <cell r="A172" t="str">
            <v>Waste water treatment</v>
          </cell>
        </row>
        <row r="173">
          <cell r="A173" t="str">
            <v>Energy</v>
          </cell>
        </row>
        <row r="174">
          <cell r="A174" t="str">
            <v>Fire fighters</v>
          </cell>
        </row>
        <row r="175">
          <cell r="A175" t="str">
            <v>Youth care</v>
          </cell>
        </row>
        <row r="176">
          <cell r="A176" t="str">
            <v>Social housing</v>
          </cell>
        </row>
        <row r="177">
          <cell r="A177" t="str">
            <v>Other / No Data</v>
          </cell>
        </row>
        <row r="180">
          <cell r="A180" t="str">
            <v>Yes</v>
          </cell>
        </row>
        <row r="181">
          <cell r="A181" t="str">
            <v>No</v>
          </cell>
        </row>
        <row r="182">
          <cell r="A182" t="str">
            <v>Unknown</v>
          </cell>
        </row>
        <row r="193">
          <cell r="A193" t="str">
            <v>Australia</v>
          </cell>
        </row>
        <row r="194">
          <cell r="A194" t="str">
            <v>Austria</v>
          </cell>
          <cell r="E194" t="str">
            <v>Australia</v>
          </cell>
        </row>
        <row r="195">
          <cell r="A195" t="str">
            <v>Belgium</v>
          </cell>
          <cell r="E195" t="str">
            <v>Austria</v>
          </cell>
        </row>
        <row r="196">
          <cell r="A196" t="str">
            <v>Canada</v>
          </cell>
          <cell r="E196" t="str">
            <v>Belgium</v>
          </cell>
        </row>
        <row r="197">
          <cell r="A197" t="str">
            <v>Denmark</v>
          </cell>
          <cell r="E197" t="str">
            <v>Canada</v>
          </cell>
        </row>
        <row r="198">
          <cell r="A198" t="str">
            <v>France</v>
          </cell>
          <cell r="E198" t="str">
            <v>Czech Republic</v>
          </cell>
        </row>
        <row r="199">
          <cell r="A199" t="str">
            <v>Germany</v>
          </cell>
          <cell r="E199" t="str">
            <v>Denmark</v>
          </cell>
        </row>
        <row r="200">
          <cell r="A200" t="str">
            <v>Greece</v>
          </cell>
          <cell r="E200" t="str">
            <v>Finland</v>
          </cell>
        </row>
        <row r="201">
          <cell r="A201" t="str">
            <v>Hungary</v>
          </cell>
          <cell r="E201" t="str">
            <v>France</v>
          </cell>
        </row>
        <row r="202">
          <cell r="A202" t="str">
            <v>Ireland</v>
          </cell>
          <cell r="E202" t="str">
            <v>Germany</v>
          </cell>
        </row>
        <row r="203">
          <cell r="A203" t="str">
            <v>Italy</v>
          </cell>
          <cell r="E203" t="str">
            <v>Greece</v>
          </cell>
        </row>
        <row r="204">
          <cell r="A204" t="str">
            <v>Japan</v>
          </cell>
          <cell r="E204" t="str">
            <v>Hungary</v>
          </cell>
        </row>
        <row r="205">
          <cell r="A205" t="str">
            <v>Netherlands</v>
          </cell>
          <cell r="E205" t="str">
            <v>Iceland</v>
          </cell>
        </row>
        <row r="206">
          <cell r="A206" t="str">
            <v>Norway</v>
          </cell>
          <cell r="E206" t="str">
            <v>Ireland</v>
          </cell>
        </row>
        <row r="207">
          <cell r="A207" t="str">
            <v>Poland</v>
          </cell>
          <cell r="E207" t="str">
            <v>Italy</v>
          </cell>
        </row>
        <row r="208">
          <cell r="A208" t="str">
            <v>Portugal</v>
          </cell>
          <cell r="E208" t="str">
            <v>Japan</v>
          </cell>
        </row>
        <row r="209">
          <cell r="A209" t="str">
            <v>Finland</v>
          </cell>
          <cell r="E209" t="str">
            <v>Netherlands</v>
          </cell>
        </row>
        <row r="210">
          <cell r="A210" t="str">
            <v>Spain</v>
          </cell>
          <cell r="E210" t="str">
            <v>Norway</v>
          </cell>
        </row>
        <row r="211">
          <cell r="A211" t="str">
            <v>Sweden</v>
          </cell>
          <cell r="E211" t="str">
            <v>Poland</v>
          </cell>
        </row>
        <row r="212">
          <cell r="A212" t="str">
            <v>Switzerland</v>
          </cell>
          <cell r="E212" t="str">
            <v>Portugal</v>
          </cell>
        </row>
        <row r="213">
          <cell r="A213" t="str">
            <v>UK</v>
          </cell>
          <cell r="E213" t="str">
            <v>Spain</v>
          </cell>
        </row>
        <row r="214">
          <cell r="A214" t="str">
            <v>Iceland</v>
          </cell>
          <cell r="E214" t="str">
            <v>Sweden</v>
          </cell>
        </row>
        <row r="215">
          <cell r="A215" t="str">
            <v>Supranational</v>
          </cell>
          <cell r="E215" t="str">
            <v>Switzerland</v>
          </cell>
        </row>
        <row r="216">
          <cell r="A216" t="str">
            <v>Others - EEA</v>
          </cell>
          <cell r="E216" t="str">
            <v>UK</v>
          </cell>
        </row>
        <row r="217">
          <cell r="A217" t="str">
            <v>Others - Non EEA</v>
          </cell>
          <cell r="E217" t="str">
            <v>Other</v>
          </cell>
        </row>
        <row r="218">
          <cell r="A218" t="str">
            <v>Other</v>
          </cell>
        </row>
      </sheetData>
      <sheetData sheetId="16">
        <row r="6">
          <cell r="C6">
            <v>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klaringer"/>
      <sheetName val="Ukesrapport"/>
      <sheetName val="Mellomregning"/>
      <sheetName val="Valutarisiko"/>
      <sheetName val="Renterisiko"/>
      <sheetName val="Rentelikviditet"/>
      <sheetName val="Kapital"/>
      <sheetName val="Par test"/>
      <sheetName val="Likviditet"/>
      <sheetName val="Oversikt"/>
      <sheetName val="Funding"/>
      <sheetName val="Regnskap Note 6"/>
      <sheetName val="Verdi swapper"/>
      <sheetName val="Kube cashflow"/>
      <sheetName val="Cashflow"/>
      <sheetName val="Input RF683"/>
      <sheetName val="Input renterisiko"/>
      <sheetName val="Input portefølje"/>
      <sheetName val="Input IRS"/>
      <sheetName val="Input funding"/>
    </sheetNames>
    <sheetDataSet>
      <sheetData sheetId="0"/>
      <sheetData sheetId="1"/>
      <sheetData sheetId="2"/>
      <sheetData sheetId="3"/>
      <sheetData sheetId="4"/>
      <sheetData sheetId="5"/>
      <sheetData sheetId="6"/>
      <sheetData sheetId="7"/>
      <sheetData sheetId="8"/>
      <sheetData sheetId="9"/>
      <sheetData sheetId="10">
        <row r="8">
          <cell r="A8" t="str">
            <v>Totalt</v>
          </cell>
        </row>
      </sheetData>
      <sheetData sheetId="11"/>
      <sheetData sheetId="12">
        <row r="10">
          <cell r="U10">
            <v>0</v>
          </cell>
        </row>
        <row r="13">
          <cell r="C13" t="str">
            <v>GS CDS USD SR CURVE Corp</v>
          </cell>
        </row>
      </sheetData>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side"/>
      <sheetName val="Engasjementer"/>
      <sheetName val="Overskridelser"/>
      <sheetName val="Noteopplysninger"/>
      <sheetName val="Kodeark"/>
    </sheetNames>
    <sheetDataSet>
      <sheetData sheetId="0"/>
      <sheetData sheetId="1">
        <row r="5">
          <cell r="U5"/>
        </row>
        <row r="6">
          <cell r="U6"/>
        </row>
        <row r="7">
          <cell r="U7"/>
        </row>
        <row r="8">
          <cell r="U8"/>
        </row>
        <row r="9">
          <cell r="U9"/>
        </row>
        <row r="10">
          <cell r="U10"/>
        </row>
        <row r="11">
          <cell r="U11"/>
        </row>
        <row r="12">
          <cell r="U12"/>
        </row>
        <row r="13">
          <cell r="U13"/>
        </row>
        <row r="14">
          <cell r="U14"/>
        </row>
        <row r="15">
          <cell r="U15"/>
        </row>
        <row r="16">
          <cell r="U16"/>
        </row>
        <row r="17">
          <cell r="U17"/>
        </row>
        <row r="18">
          <cell r="U18"/>
        </row>
        <row r="19">
          <cell r="U19"/>
        </row>
        <row r="20">
          <cell r="U20"/>
        </row>
        <row r="21">
          <cell r="U21"/>
        </row>
        <row r="22">
          <cell r="U22"/>
        </row>
        <row r="23">
          <cell r="U23"/>
        </row>
        <row r="24">
          <cell r="U24"/>
        </row>
        <row r="25">
          <cell r="U25"/>
        </row>
        <row r="26">
          <cell r="U26"/>
        </row>
        <row r="27">
          <cell r="U27"/>
        </row>
        <row r="28">
          <cell r="U28"/>
        </row>
        <row r="29">
          <cell r="U29"/>
        </row>
        <row r="30">
          <cell r="U30"/>
        </row>
        <row r="31">
          <cell r="U31"/>
        </row>
        <row r="32">
          <cell r="U32"/>
        </row>
        <row r="33">
          <cell r="U33"/>
        </row>
        <row r="34">
          <cell r="U34"/>
        </row>
        <row r="35">
          <cell r="U35"/>
        </row>
        <row r="36">
          <cell r="U36"/>
        </row>
        <row r="37">
          <cell r="U37"/>
        </row>
        <row r="38">
          <cell r="U38"/>
        </row>
        <row r="39">
          <cell r="U39"/>
        </row>
        <row r="40">
          <cell r="U40"/>
        </row>
        <row r="41">
          <cell r="U41"/>
        </row>
        <row r="42">
          <cell r="U42"/>
        </row>
        <row r="43">
          <cell r="U43"/>
        </row>
        <row r="44">
          <cell r="U44"/>
        </row>
        <row r="45">
          <cell r="U45"/>
        </row>
        <row r="46">
          <cell r="U46"/>
        </row>
        <row r="47">
          <cell r="U47"/>
        </row>
        <row r="48">
          <cell r="U48"/>
        </row>
        <row r="49">
          <cell r="U49"/>
        </row>
        <row r="50">
          <cell r="U50"/>
        </row>
        <row r="51">
          <cell r="U51"/>
        </row>
        <row r="52">
          <cell r="U52"/>
        </row>
        <row r="53">
          <cell r="U53"/>
        </row>
        <row r="54">
          <cell r="U54"/>
        </row>
        <row r="55">
          <cell r="U55"/>
        </row>
        <row r="56">
          <cell r="U56"/>
        </row>
        <row r="57">
          <cell r="U57"/>
        </row>
        <row r="58">
          <cell r="U58"/>
        </row>
        <row r="59">
          <cell r="U59"/>
        </row>
        <row r="60">
          <cell r="U60"/>
        </row>
        <row r="61">
          <cell r="U61"/>
        </row>
        <row r="62">
          <cell r="U62"/>
        </row>
        <row r="63">
          <cell r="U63"/>
        </row>
        <row r="64">
          <cell r="U64"/>
        </row>
        <row r="65">
          <cell r="U65"/>
        </row>
        <row r="66">
          <cell r="U66"/>
        </row>
        <row r="67">
          <cell r="U67"/>
        </row>
        <row r="68">
          <cell r="U68"/>
        </row>
        <row r="69">
          <cell r="U69"/>
        </row>
        <row r="70">
          <cell r="U70"/>
        </row>
        <row r="71">
          <cell r="U71"/>
        </row>
        <row r="72">
          <cell r="U72"/>
        </row>
        <row r="73">
          <cell r="U73"/>
        </row>
        <row r="74">
          <cell r="U74"/>
        </row>
        <row r="75">
          <cell r="U75"/>
        </row>
        <row r="76">
          <cell r="U76"/>
        </row>
        <row r="77">
          <cell r="U77"/>
        </row>
        <row r="78">
          <cell r="U78"/>
        </row>
        <row r="79">
          <cell r="U79"/>
        </row>
        <row r="80">
          <cell r="U80"/>
        </row>
        <row r="81">
          <cell r="U81"/>
        </row>
        <row r="82">
          <cell r="U82"/>
        </row>
        <row r="83">
          <cell r="U83"/>
        </row>
        <row r="84">
          <cell r="U84"/>
        </row>
        <row r="85">
          <cell r="U85"/>
        </row>
        <row r="86">
          <cell r="U86"/>
        </row>
        <row r="87">
          <cell r="U87"/>
        </row>
        <row r="88">
          <cell r="U88"/>
        </row>
        <row r="89">
          <cell r="U89"/>
        </row>
        <row r="90">
          <cell r="U90"/>
        </row>
        <row r="91">
          <cell r="U91"/>
        </row>
        <row r="92">
          <cell r="U92"/>
        </row>
        <row r="93">
          <cell r="U93"/>
        </row>
        <row r="94">
          <cell r="U94"/>
        </row>
        <row r="95">
          <cell r="U95"/>
        </row>
        <row r="96">
          <cell r="U96"/>
        </row>
        <row r="97">
          <cell r="U97"/>
        </row>
        <row r="98">
          <cell r="U98"/>
        </row>
        <row r="99">
          <cell r="U99"/>
        </row>
        <row r="100">
          <cell r="U100"/>
        </row>
        <row r="101">
          <cell r="U101"/>
        </row>
        <row r="102">
          <cell r="U102"/>
        </row>
        <row r="103">
          <cell r="U103"/>
        </row>
        <row r="104">
          <cell r="U104"/>
        </row>
        <row r="105">
          <cell r="U105"/>
        </row>
        <row r="106">
          <cell r="U106"/>
        </row>
        <row r="107">
          <cell r="U107"/>
        </row>
        <row r="108">
          <cell r="U108"/>
        </row>
        <row r="109">
          <cell r="U109"/>
        </row>
        <row r="110">
          <cell r="U110"/>
        </row>
        <row r="111">
          <cell r="U111"/>
        </row>
        <row r="112">
          <cell r="U112"/>
        </row>
        <row r="113">
          <cell r="U113"/>
        </row>
        <row r="114">
          <cell r="U114"/>
        </row>
        <row r="115">
          <cell r="U115"/>
        </row>
        <row r="116">
          <cell r="U116"/>
        </row>
        <row r="117">
          <cell r="U117"/>
        </row>
        <row r="118">
          <cell r="U118"/>
        </row>
        <row r="119">
          <cell r="U119"/>
        </row>
        <row r="120">
          <cell r="U120"/>
        </row>
        <row r="121">
          <cell r="U121"/>
        </row>
        <row r="122">
          <cell r="U122"/>
        </row>
        <row r="123">
          <cell r="U123"/>
        </row>
        <row r="124">
          <cell r="U124"/>
        </row>
        <row r="125">
          <cell r="U125"/>
        </row>
        <row r="126">
          <cell r="U126"/>
        </row>
        <row r="127">
          <cell r="U127"/>
        </row>
        <row r="128">
          <cell r="U128"/>
        </row>
        <row r="129">
          <cell r="U129"/>
        </row>
        <row r="130">
          <cell r="U130"/>
        </row>
        <row r="131">
          <cell r="U131"/>
        </row>
        <row r="132">
          <cell r="U132"/>
        </row>
        <row r="133">
          <cell r="U133"/>
        </row>
        <row r="134">
          <cell r="U134"/>
        </row>
        <row r="135">
          <cell r="U135"/>
        </row>
        <row r="136">
          <cell r="U136"/>
        </row>
        <row r="137">
          <cell r="U137"/>
        </row>
        <row r="138">
          <cell r="U138"/>
        </row>
        <row r="139">
          <cell r="U139"/>
        </row>
        <row r="140">
          <cell r="U140"/>
        </row>
        <row r="141">
          <cell r="U141"/>
        </row>
        <row r="142">
          <cell r="U142"/>
        </row>
        <row r="143">
          <cell r="U143"/>
        </row>
        <row r="144">
          <cell r="U144"/>
        </row>
        <row r="145">
          <cell r="U145"/>
        </row>
        <row r="146">
          <cell r="U146"/>
        </row>
        <row r="147">
          <cell r="U147"/>
        </row>
        <row r="148">
          <cell r="U148"/>
        </row>
        <row r="149">
          <cell r="U149"/>
        </row>
        <row r="150">
          <cell r="U150"/>
        </row>
        <row r="151">
          <cell r="U151"/>
        </row>
        <row r="152">
          <cell r="U152"/>
        </row>
        <row r="153">
          <cell r="U153"/>
        </row>
        <row r="154">
          <cell r="U154"/>
        </row>
        <row r="155">
          <cell r="U155"/>
        </row>
        <row r="156">
          <cell r="U156"/>
        </row>
        <row r="157">
          <cell r="U157"/>
        </row>
        <row r="158">
          <cell r="U158"/>
        </row>
        <row r="159">
          <cell r="U159"/>
        </row>
        <row r="160">
          <cell r="U160"/>
        </row>
        <row r="161">
          <cell r="U161"/>
        </row>
        <row r="162">
          <cell r="U162"/>
        </row>
        <row r="163">
          <cell r="U163"/>
        </row>
        <row r="164">
          <cell r="U164"/>
        </row>
        <row r="165">
          <cell r="U165"/>
        </row>
        <row r="166">
          <cell r="U166"/>
        </row>
        <row r="167">
          <cell r="U167"/>
        </row>
        <row r="168">
          <cell r="U168"/>
        </row>
        <row r="169">
          <cell r="U169"/>
        </row>
        <row r="170">
          <cell r="U170"/>
        </row>
        <row r="171">
          <cell r="U171"/>
        </row>
        <row r="172">
          <cell r="U172"/>
        </row>
        <row r="173">
          <cell r="U173"/>
        </row>
        <row r="174">
          <cell r="U174"/>
        </row>
        <row r="175">
          <cell r="U175"/>
        </row>
        <row r="176">
          <cell r="U176"/>
        </row>
        <row r="177">
          <cell r="U177"/>
        </row>
        <row r="178">
          <cell r="U178"/>
        </row>
        <row r="179">
          <cell r="U179"/>
        </row>
        <row r="180">
          <cell r="U180"/>
        </row>
        <row r="181">
          <cell r="U181"/>
        </row>
        <row r="182">
          <cell r="U182"/>
        </row>
        <row r="183">
          <cell r="U183"/>
        </row>
        <row r="184">
          <cell r="U184"/>
        </row>
        <row r="185">
          <cell r="U185"/>
        </row>
        <row r="186">
          <cell r="U186"/>
        </row>
        <row r="187">
          <cell r="U187"/>
        </row>
        <row r="188">
          <cell r="U188"/>
        </row>
        <row r="189">
          <cell r="U189"/>
        </row>
        <row r="190">
          <cell r="U190"/>
        </row>
        <row r="191">
          <cell r="U191"/>
        </row>
        <row r="192">
          <cell r="U192"/>
        </row>
        <row r="193">
          <cell r="U193"/>
        </row>
        <row r="194">
          <cell r="U194"/>
        </row>
        <row r="195">
          <cell r="U195"/>
        </row>
        <row r="196">
          <cell r="U196"/>
        </row>
        <row r="197">
          <cell r="U197"/>
        </row>
        <row r="198">
          <cell r="U198"/>
        </row>
        <row r="199">
          <cell r="U199"/>
        </row>
        <row r="200">
          <cell r="U200"/>
        </row>
        <row r="201">
          <cell r="U201"/>
        </row>
        <row r="202">
          <cell r="U202"/>
        </row>
        <row r="203">
          <cell r="U203"/>
        </row>
        <row r="204">
          <cell r="U204"/>
        </row>
        <row r="205">
          <cell r="U205"/>
        </row>
        <row r="206">
          <cell r="U206"/>
        </row>
        <row r="207">
          <cell r="U207"/>
        </row>
        <row r="208">
          <cell r="U208"/>
        </row>
        <row r="209">
          <cell r="U209"/>
        </row>
        <row r="210">
          <cell r="U210"/>
        </row>
        <row r="211">
          <cell r="U211"/>
        </row>
        <row r="212">
          <cell r="U212"/>
        </row>
        <row r="213">
          <cell r="U213"/>
        </row>
        <row r="214">
          <cell r="U214"/>
        </row>
        <row r="215">
          <cell r="U215"/>
        </row>
        <row r="216">
          <cell r="U216"/>
        </row>
        <row r="217">
          <cell r="U217"/>
        </row>
        <row r="218">
          <cell r="U218"/>
        </row>
        <row r="219">
          <cell r="U219"/>
        </row>
        <row r="220">
          <cell r="U220"/>
        </row>
        <row r="221">
          <cell r="U221"/>
        </row>
        <row r="222">
          <cell r="U222"/>
        </row>
        <row r="223">
          <cell r="U223"/>
        </row>
        <row r="224">
          <cell r="U224"/>
        </row>
        <row r="225">
          <cell r="U225"/>
        </row>
        <row r="226">
          <cell r="U226"/>
        </row>
        <row r="227">
          <cell r="U227"/>
        </row>
        <row r="228">
          <cell r="U228"/>
        </row>
        <row r="229">
          <cell r="U229"/>
        </row>
        <row r="230">
          <cell r="U230"/>
        </row>
        <row r="231">
          <cell r="U231"/>
        </row>
        <row r="232">
          <cell r="U232"/>
        </row>
        <row r="233">
          <cell r="U233"/>
        </row>
        <row r="234">
          <cell r="U234"/>
        </row>
        <row r="235">
          <cell r="U235"/>
        </row>
        <row r="236">
          <cell r="U236"/>
        </row>
        <row r="237">
          <cell r="U237"/>
        </row>
        <row r="238">
          <cell r="U238"/>
        </row>
        <row r="239">
          <cell r="U239"/>
        </row>
        <row r="240">
          <cell r="U240"/>
        </row>
        <row r="241">
          <cell r="U241"/>
        </row>
        <row r="242">
          <cell r="U242"/>
        </row>
        <row r="243">
          <cell r="U243"/>
        </row>
        <row r="244">
          <cell r="U244"/>
        </row>
        <row r="245">
          <cell r="U245"/>
        </row>
        <row r="246">
          <cell r="U246"/>
        </row>
        <row r="247">
          <cell r="U247"/>
        </row>
        <row r="248">
          <cell r="U248"/>
        </row>
        <row r="249">
          <cell r="U249"/>
        </row>
        <row r="250">
          <cell r="U250"/>
        </row>
        <row r="251">
          <cell r="U251"/>
        </row>
        <row r="252">
          <cell r="U252"/>
        </row>
      </sheetData>
      <sheetData sheetId="2" refreshError="1"/>
      <sheetData sheetId="3" refreshError="1"/>
      <sheetData sheetId="4">
        <row r="3">
          <cell r="B3" t="str">
            <v xml:space="preserve">110    Stats- og trygdeforvaltningen </v>
          </cell>
          <cell r="C3">
            <v>110</v>
          </cell>
          <cell r="E3">
            <v>0</v>
          </cell>
          <cell r="H3" t="str">
            <v>1a</v>
          </cell>
          <cell r="I3">
            <v>0</v>
          </cell>
        </row>
        <row r="4">
          <cell r="B4" t="str">
            <v xml:space="preserve">150    Norges Bank </v>
          </cell>
          <cell r="C4">
            <v>150</v>
          </cell>
          <cell r="E4">
            <v>1</v>
          </cell>
          <cell r="H4" t="str">
            <v>1b</v>
          </cell>
          <cell r="I4">
            <v>0</v>
          </cell>
          <cell r="K4">
            <v>3</v>
          </cell>
          <cell r="L4">
            <v>2010</v>
          </cell>
          <cell r="M4">
            <v>1</v>
          </cell>
        </row>
        <row r="5">
          <cell r="B5" t="str">
            <v>190    Statlige låneinstitutter</v>
          </cell>
          <cell r="C5">
            <v>190</v>
          </cell>
          <cell r="H5" t="str">
            <v>1c</v>
          </cell>
          <cell r="I5">
            <v>0</v>
          </cell>
          <cell r="K5">
            <v>6</v>
          </cell>
          <cell r="L5">
            <v>2011</v>
          </cell>
          <cell r="M5">
            <v>2</v>
          </cell>
        </row>
        <row r="6">
          <cell r="B6" t="str">
            <v>210    Forretningsbanker,inkl. Postbanken</v>
          </cell>
          <cell r="C6">
            <v>210</v>
          </cell>
          <cell r="H6" t="str">
            <v>1d</v>
          </cell>
          <cell r="I6">
            <v>0</v>
          </cell>
          <cell r="K6">
            <v>9</v>
          </cell>
          <cell r="L6">
            <v>2012</v>
          </cell>
          <cell r="M6">
            <v>3</v>
          </cell>
        </row>
        <row r="7">
          <cell r="B7" t="str">
            <v>250    Sparebanker</v>
          </cell>
          <cell r="C7">
            <v>250</v>
          </cell>
          <cell r="H7" t="str">
            <v>1e</v>
          </cell>
          <cell r="I7">
            <v>0</v>
          </cell>
          <cell r="K7">
            <v>12</v>
          </cell>
          <cell r="L7">
            <v>2013</v>
          </cell>
          <cell r="M7">
            <v>4</v>
          </cell>
        </row>
        <row r="8">
          <cell r="B8" t="str">
            <v xml:space="preserve">310    Kredittforetak </v>
          </cell>
          <cell r="C8">
            <v>310</v>
          </cell>
          <cell r="E8">
            <v>8</v>
          </cell>
          <cell r="H8" t="str">
            <v>1f</v>
          </cell>
          <cell r="I8">
            <v>0</v>
          </cell>
          <cell r="M8">
            <v>5</v>
          </cell>
        </row>
        <row r="9">
          <cell r="B9" t="str">
            <v xml:space="preserve">370    Finansieringsselskaper </v>
          </cell>
          <cell r="C9">
            <v>370</v>
          </cell>
          <cell r="H9" t="str">
            <v>1g</v>
          </cell>
          <cell r="I9">
            <v>0</v>
          </cell>
          <cell r="M9">
            <v>6</v>
          </cell>
        </row>
        <row r="10">
          <cell r="B10" t="str">
            <v xml:space="preserve">380    Verdipapirfond  </v>
          </cell>
          <cell r="C10">
            <v>380</v>
          </cell>
          <cell r="H10" t="str">
            <v>2a</v>
          </cell>
          <cell r="I10">
            <v>0.2</v>
          </cell>
          <cell r="M10">
            <v>7</v>
          </cell>
        </row>
        <row r="11">
          <cell r="B11" t="str">
            <v xml:space="preserve">390    Andre finansielle foretak, ekskl. hjelpeforetak </v>
          </cell>
          <cell r="C11">
            <v>390</v>
          </cell>
          <cell r="H11" t="str">
            <v>2b</v>
          </cell>
          <cell r="I11">
            <v>0.2</v>
          </cell>
          <cell r="M11">
            <v>8</v>
          </cell>
        </row>
        <row r="12">
          <cell r="B12" t="str">
            <v xml:space="preserve">410    Livsforsikringsselskaper mv. </v>
          </cell>
          <cell r="C12">
            <v>410</v>
          </cell>
          <cell r="H12" t="str">
            <v>3a</v>
          </cell>
          <cell r="I12">
            <v>1</v>
          </cell>
        </row>
        <row r="13">
          <cell r="B13" t="str">
            <v>470    Skadeforsikringsselskaper</v>
          </cell>
          <cell r="C13">
            <v>470</v>
          </cell>
          <cell r="H13" t="str">
            <v>Øvrige</v>
          </cell>
          <cell r="I13">
            <v>1</v>
          </cell>
        </row>
        <row r="14">
          <cell r="B14" t="str">
            <v>490    Finansielle hjelpeforetak</v>
          </cell>
          <cell r="C14">
            <v>490</v>
          </cell>
        </row>
        <row r="15">
          <cell r="B15" t="str">
            <v xml:space="preserve">510     Fylkeskommuner </v>
          </cell>
          <cell r="C15">
            <v>510</v>
          </cell>
        </row>
        <row r="16">
          <cell r="B16" t="str">
            <v xml:space="preserve">550    Kommuner </v>
          </cell>
          <cell r="C16">
            <v>550</v>
          </cell>
        </row>
        <row r="17">
          <cell r="B17" t="str">
            <v>610    Statens forretningsdrift</v>
          </cell>
          <cell r="C17">
            <v>610</v>
          </cell>
        </row>
        <row r="18">
          <cell r="B18" t="str">
            <v xml:space="preserve">630    Statlig eide foretak </v>
          </cell>
          <cell r="C18">
            <v>630</v>
          </cell>
          <cell r="K18" t="str">
            <v>Ikke-konsolidert</v>
          </cell>
        </row>
        <row r="19">
          <cell r="B19" t="str">
            <v xml:space="preserve">635    Statsforetak (SF) </v>
          </cell>
          <cell r="C19">
            <v>635</v>
          </cell>
          <cell r="K19" t="str">
            <v>Konsolidert</v>
          </cell>
        </row>
        <row r="20">
          <cell r="B20" t="str">
            <v>660    Kommunal forretningsdrift</v>
          </cell>
          <cell r="C20">
            <v>660</v>
          </cell>
        </row>
        <row r="21">
          <cell r="B21" t="str">
            <v>680    Selvstendige kommuneforetak</v>
          </cell>
          <cell r="C21">
            <v>680</v>
          </cell>
        </row>
        <row r="22">
          <cell r="B22" t="str">
            <v>710     Private  foretak med begrenset ansvar (aksjeselskaper mv.)</v>
          </cell>
          <cell r="C22">
            <v>710</v>
          </cell>
          <cell r="K22" t="str">
            <v>Ja</v>
          </cell>
        </row>
        <row r="23">
          <cell r="B23" t="str">
            <v xml:space="preserve">740    Private produsentorienterte organisasjoner uten profittformål                      </v>
          </cell>
          <cell r="C23">
            <v>740</v>
          </cell>
          <cell r="K23" t="str">
            <v>Nei</v>
          </cell>
        </row>
        <row r="24">
          <cell r="B24" t="str">
            <v>760    Personlige foretak mv.</v>
          </cell>
          <cell r="C24">
            <v>760</v>
          </cell>
        </row>
        <row r="25">
          <cell r="B25" t="str">
            <v xml:space="preserve">770    Private konsumentorienterte organisasjoner uten profittformål        </v>
          </cell>
          <cell r="C25">
            <v>770</v>
          </cell>
        </row>
        <row r="26">
          <cell r="B26" t="str">
            <v>790    Personlig næringsdrivende</v>
          </cell>
          <cell r="C26">
            <v>790</v>
          </cell>
        </row>
        <row r="27">
          <cell r="B27" t="str">
            <v>810    Lønnstakere, trygdede mv.</v>
          </cell>
          <cell r="C27">
            <v>810</v>
          </cell>
        </row>
        <row r="28">
          <cell r="B28" t="str">
            <v>890    Ufordelt sektor</v>
          </cell>
          <cell r="C28">
            <v>890</v>
          </cell>
        </row>
        <row r="29">
          <cell r="B29" t="str">
            <v>900    Utenlandske sektorer i alt</v>
          </cell>
          <cell r="C29">
            <v>900</v>
          </cell>
        </row>
        <row r="30">
          <cell r="B30" t="str">
            <v>910    Utenlandske sentralbanker</v>
          </cell>
          <cell r="C30">
            <v>910</v>
          </cell>
        </row>
        <row r="31">
          <cell r="B31" t="str">
            <v>920    Utenlandske banker ellers</v>
          </cell>
          <cell r="C31">
            <v>920</v>
          </cell>
        </row>
        <row r="32">
          <cell r="B32" t="str">
            <v>930    Utenlandske kredittinst. ellers</v>
          </cell>
          <cell r="C32">
            <v>930</v>
          </cell>
        </row>
        <row r="33">
          <cell r="B33" t="str">
            <v>940    Multilaterale utviklingsbanker</v>
          </cell>
          <cell r="C33">
            <v>940</v>
          </cell>
        </row>
        <row r="34">
          <cell r="B34" t="str">
            <v>941    Andre utenl. finansinstitusjoner</v>
          </cell>
          <cell r="C34">
            <v>941</v>
          </cell>
        </row>
        <row r="35">
          <cell r="B35" t="str">
            <v>950    Statsforvaltning i utlandet</v>
          </cell>
          <cell r="C35">
            <v>950</v>
          </cell>
        </row>
        <row r="36">
          <cell r="B36" t="str">
            <v>960    Off. forvaltn. ellers i utlandet</v>
          </cell>
          <cell r="C36">
            <v>960</v>
          </cell>
        </row>
        <row r="37">
          <cell r="B37" t="str">
            <v>980    Utenl. ikke-finansielle foretak</v>
          </cell>
          <cell r="C37">
            <v>980</v>
          </cell>
        </row>
        <row r="38">
          <cell r="B38" t="str">
            <v>990    Utenlandske husholdninger</v>
          </cell>
          <cell r="C38">
            <v>990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ser innskudd"/>
      <sheetName val="verdier 29.08.2016"/>
    </sheetNames>
    <sheetDataSet>
      <sheetData sheetId="0">
        <row r="18">
          <cell r="D18" t="str">
            <v>Corporate</v>
          </cell>
          <cell r="E18" t="str">
            <v>Financial</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T"/>
      <sheetName val="BALANSE"/>
    </sheetNames>
    <sheetDataSet>
      <sheetData sheetId="0"/>
      <sheetData sheetId="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4.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132/" TargetMode="External"/><Relationship Id="rId5" Type="http://schemas.openxmlformats.org/officeDocument/2006/relationships/hyperlink" Target="https://coveredbondlabel.com/issuer/132/" TargetMode="External"/><Relationship Id="rId4" Type="http://schemas.openxmlformats.org/officeDocument/2006/relationships/hyperlink" Target="https://coveredbondlabel.com/issuer/132/"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CB1A4-ED5D-4174-8953-759DA8625798}">
  <sheetPr>
    <tabColor rgb="FFE36E00"/>
  </sheetPr>
  <dimension ref="A1:A174"/>
  <sheetViews>
    <sheetView zoomScale="85" zoomScaleNormal="85" workbookViewId="0"/>
  </sheetViews>
  <sheetFormatPr baseColWidth="10" defaultColWidth="9.140625" defaultRowHeight="15" x14ac:dyDescent="0.25"/>
  <cols>
    <col min="1" max="1" width="164.85546875" style="2" customWidth="1"/>
    <col min="2" max="16384" width="9.140625" style="2"/>
  </cols>
  <sheetData>
    <row r="1" spans="1:1" ht="31.5" x14ac:dyDescent="0.25">
      <c r="A1" s="1" t="s">
        <v>0</v>
      </c>
    </row>
    <row r="3" spans="1:1" x14ac:dyDescent="0.25">
      <c r="A3" s="3"/>
    </row>
    <row r="4" spans="1:1" ht="30" x14ac:dyDescent="0.25">
      <c r="A4" s="4" t="s">
        <v>1</v>
      </c>
    </row>
    <row r="5" spans="1:1" x14ac:dyDescent="0.25">
      <c r="A5" s="4"/>
    </row>
    <row r="6" spans="1:1" ht="75" x14ac:dyDescent="0.25">
      <c r="A6" s="4" t="s">
        <v>2</v>
      </c>
    </row>
    <row r="7" spans="1:1" x14ac:dyDescent="0.25">
      <c r="A7" s="4"/>
    </row>
    <row r="8" spans="1:1" ht="45" x14ac:dyDescent="0.25">
      <c r="A8" s="4" t="s">
        <v>3</v>
      </c>
    </row>
    <row r="9" spans="1:1" ht="17.25" x14ac:dyDescent="0.3">
      <c r="A9" s="5"/>
    </row>
    <row r="10" spans="1:1" ht="17.25" x14ac:dyDescent="0.25">
      <c r="A10" s="6"/>
    </row>
    <row r="11" spans="1:1" ht="17.25" x14ac:dyDescent="0.25">
      <c r="A11" s="6"/>
    </row>
    <row r="12" spans="1:1" ht="17.25" x14ac:dyDescent="0.25">
      <c r="A12" s="6"/>
    </row>
    <row r="13" spans="1:1" ht="17.25" x14ac:dyDescent="0.25">
      <c r="A13" s="6"/>
    </row>
    <row r="14" spans="1:1" ht="17.25" x14ac:dyDescent="0.25">
      <c r="A14" s="6"/>
    </row>
    <row r="15" spans="1:1" ht="17.25" x14ac:dyDescent="0.25">
      <c r="A15" s="6"/>
    </row>
    <row r="16" spans="1:1" ht="18.75" x14ac:dyDescent="0.25">
      <c r="A16" s="7"/>
    </row>
    <row r="17" spans="1:1" ht="17.25" x14ac:dyDescent="0.25">
      <c r="A17" s="8"/>
    </row>
    <row r="18" spans="1:1" ht="17.25" x14ac:dyDescent="0.25">
      <c r="A18" s="9"/>
    </row>
    <row r="19" spans="1:1" ht="17.25" x14ac:dyDescent="0.25">
      <c r="A19" s="9"/>
    </row>
    <row r="20" spans="1:1" ht="17.25" x14ac:dyDescent="0.25">
      <c r="A20" s="9"/>
    </row>
    <row r="21" spans="1:1" ht="17.25" x14ac:dyDescent="0.25">
      <c r="A21" s="9"/>
    </row>
    <row r="22" spans="1:1" ht="17.25" x14ac:dyDescent="0.25">
      <c r="A22" s="9"/>
    </row>
    <row r="23" spans="1:1" ht="17.25" x14ac:dyDescent="0.25">
      <c r="A23" s="9"/>
    </row>
    <row r="24" spans="1:1" ht="17.25" x14ac:dyDescent="0.25">
      <c r="A24" s="9"/>
    </row>
    <row r="25" spans="1:1" ht="17.25" x14ac:dyDescent="0.25">
      <c r="A25" s="8"/>
    </row>
    <row r="26" spans="1:1" ht="17.25" x14ac:dyDescent="0.3">
      <c r="A26" s="10"/>
    </row>
    <row r="27" spans="1:1" ht="17.25" x14ac:dyDescent="0.3">
      <c r="A27" s="10"/>
    </row>
    <row r="28" spans="1:1" ht="17.25" x14ac:dyDescent="0.25">
      <c r="A28" s="8"/>
    </row>
    <row r="29" spans="1:1" ht="17.25" x14ac:dyDescent="0.25">
      <c r="A29" s="9"/>
    </row>
    <row r="30" spans="1:1" ht="17.25" x14ac:dyDescent="0.25">
      <c r="A30" s="9"/>
    </row>
    <row r="31" spans="1:1" ht="17.25" x14ac:dyDescent="0.25">
      <c r="A31" s="9"/>
    </row>
    <row r="32" spans="1:1" ht="17.25" x14ac:dyDescent="0.25">
      <c r="A32" s="9"/>
    </row>
    <row r="33" spans="1:1" ht="17.25" x14ac:dyDescent="0.25">
      <c r="A33" s="9"/>
    </row>
    <row r="34" spans="1:1" ht="18.75" x14ac:dyDescent="0.25">
      <c r="A34" s="7"/>
    </row>
    <row r="35" spans="1:1" ht="17.25" x14ac:dyDescent="0.25">
      <c r="A35" s="8"/>
    </row>
    <row r="36" spans="1:1" ht="17.25" x14ac:dyDescent="0.25">
      <c r="A36" s="9"/>
    </row>
    <row r="37" spans="1:1" ht="17.25" x14ac:dyDescent="0.25">
      <c r="A37" s="9"/>
    </row>
    <row r="38" spans="1:1" ht="17.25" x14ac:dyDescent="0.25">
      <c r="A38" s="9"/>
    </row>
    <row r="39" spans="1:1" ht="17.25" x14ac:dyDescent="0.25">
      <c r="A39" s="9"/>
    </row>
    <row r="40" spans="1:1" ht="17.25" x14ac:dyDescent="0.25">
      <c r="A40" s="9"/>
    </row>
    <row r="41" spans="1:1" ht="17.25" x14ac:dyDescent="0.25">
      <c r="A41" s="8"/>
    </row>
    <row r="42" spans="1:1" ht="17.25" x14ac:dyDescent="0.25">
      <c r="A42" s="9"/>
    </row>
    <row r="43" spans="1:1" ht="17.25" x14ac:dyDescent="0.3">
      <c r="A43" s="10"/>
    </row>
    <row r="44" spans="1:1" ht="17.25" x14ac:dyDescent="0.25">
      <c r="A44" s="8"/>
    </row>
    <row r="45" spans="1:1" ht="17.25" x14ac:dyDescent="0.3">
      <c r="A45" s="10"/>
    </row>
    <row r="46" spans="1:1" ht="17.25" x14ac:dyDescent="0.25">
      <c r="A46" s="9"/>
    </row>
    <row r="47" spans="1:1" ht="17.25" x14ac:dyDescent="0.25">
      <c r="A47" s="9"/>
    </row>
    <row r="48" spans="1:1" ht="17.25" x14ac:dyDescent="0.25">
      <c r="A48" s="9"/>
    </row>
    <row r="49" spans="1:1" ht="17.25" x14ac:dyDescent="0.3">
      <c r="A49" s="10"/>
    </row>
    <row r="50" spans="1:1" ht="17.25" x14ac:dyDescent="0.25">
      <c r="A50" s="8"/>
    </row>
    <row r="51" spans="1:1" ht="17.25" x14ac:dyDescent="0.3">
      <c r="A51" s="10"/>
    </row>
    <row r="52" spans="1:1" ht="17.25" x14ac:dyDescent="0.25">
      <c r="A52" s="9"/>
    </row>
    <row r="53" spans="1:1" ht="17.25" x14ac:dyDescent="0.3">
      <c r="A53" s="10"/>
    </row>
    <row r="54" spans="1:1" ht="17.25" x14ac:dyDescent="0.25">
      <c r="A54" s="8"/>
    </row>
    <row r="55" spans="1:1" ht="17.25" x14ac:dyDescent="0.3">
      <c r="A55" s="10"/>
    </row>
    <row r="56" spans="1:1" ht="17.25" x14ac:dyDescent="0.25">
      <c r="A56" s="9"/>
    </row>
    <row r="57" spans="1:1" ht="17.25" x14ac:dyDescent="0.25">
      <c r="A57" s="9"/>
    </row>
    <row r="58" spans="1:1" ht="17.25" x14ac:dyDescent="0.25">
      <c r="A58" s="9"/>
    </row>
    <row r="59" spans="1:1" ht="17.25" x14ac:dyDescent="0.25">
      <c r="A59" s="8"/>
    </row>
    <row r="60" spans="1:1" ht="17.25" x14ac:dyDescent="0.25">
      <c r="A60" s="9"/>
    </row>
    <row r="61" spans="1:1" ht="17.25" x14ac:dyDescent="0.25">
      <c r="A61" s="11"/>
    </row>
    <row r="62" spans="1:1" ht="18.75" x14ac:dyDescent="0.25">
      <c r="A62" s="7"/>
    </row>
    <row r="63" spans="1:1" ht="17.25" x14ac:dyDescent="0.25">
      <c r="A63" s="8"/>
    </row>
    <row r="64" spans="1:1" ht="17.25" x14ac:dyDescent="0.25">
      <c r="A64" s="9"/>
    </row>
    <row r="65" spans="1:1" ht="17.25" x14ac:dyDescent="0.25">
      <c r="A65" s="9"/>
    </row>
    <row r="66" spans="1:1" ht="17.25" x14ac:dyDescent="0.25">
      <c r="A66" s="6"/>
    </row>
    <row r="67" spans="1:1" ht="17.25" x14ac:dyDescent="0.25">
      <c r="A67" s="6"/>
    </row>
    <row r="68" spans="1:1" ht="17.25" x14ac:dyDescent="0.25">
      <c r="A68" s="6"/>
    </row>
    <row r="69" spans="1:1" ht="17.25" x14ac:dyDescent="0.25">
      <c r="A69" s="12"/>
    </row>
    <row r="70" spans="1:1" ht="17.25" x14ac:dyDescent="0.25">
      <c r="A70" s="6"/>
    </row>
    <row r="71" spans="1:1" ht="17.25" x14ac:dyDescent="0.25">
      <c r="A71" s="6"/>
    </row>
    <row r="72" spans="1:1" ht="17.25" x14ac:dyDescent="0.25">
      <c r="A72" s="12"/>
    </row>
    <row r="73" spans="1:1" ht="17.25" x14ac:dyDescent="0.25">
      <c r="A73" s="6"/>
    </row>
    <row r="74" spans="1:1" ht="17.25" x14ac:dyDescent="0.25">
      <c r="A74" s="12"/>
    </row>
    <row r="75" spans="1:1" ht="17.25" x14ac:dyDescent="0.25">
      <c r="A75" s="6"/>
    </row>
    <row r="76" spans="1:1" ht="17.25" x14ac:dyDescent="0.25">
      <c r="A76" s="6"/>
    </row>
    <row r="77" spans="1:1" ht="17.25" x14ac:dyDescent="0.25">
      <c r="A77" s="6"/>
    </row>
    <row r="78" spans="1:1" ht="17.25" x14ac:dyDescent="0.25">
      <c r="A78" s="12"/>
    </row>
    <row r="79" spans="1:1" ht="17.25" x14ac:dyDescent="0.3">
      <c r="A79" s="5"/>
    </row>
    <row r="80" spans="1:1" ht="17.25" x14ac:dyDescent="0.25">
      <c r="A80" s="12"/>
    </row>
    <row r="81" spans="1:1" ht="17.25" x14ac:dyDescent="0.25">
      <c r="A81" s="6"/>
    </row>
    <row r="82" spans="1:1" ht="17.25" x14ac:dyDescent="0.25">
      <c r="A82" s="6"/>
    </row>
    <row r="83" spans="1:1" ht="17.25" x14ac:dyDescent="0.25">
      <c r="A83" s="6"/>
    </row>
    <row r="84" spans="1:1" ht="17.25" x14ac:dyDescent="0.25">
      <c r="A84" s="6"/>
    </row>
    <row r="85" spans="1:1" ht="17.25" x14ac:dyDescent="0.25">
      <c r="A85" s="6"/>
    </row>
    <row r="86" spans="1:1" ht="17.25" x14ac:dyDescent="0.25">
      <c r="A86" s="12"/>
    </row>
    <row r="87" spans="1:1" ht="17.25" x14ac:dyDescent="0.25">
      <c r="A87" s="6"/>
    </row>
    <row r="88" spans="1:1" ht="17.25" x14ac:dyDescent="0.25">
      <c r="A88" s="6"/>
    </row>
    <row r="89" spans="1:1" ht="17.25" x14ac:dyDescent="0.25">
      <c r="A89" s="12"/>
    </row>
    <row r="90" spans="1:1" ht="17.25" x14ac:dyDescent="0.25">
      <c r="A90" s="6"/>
    </row>
    <row r="91" spans="1:1" ht="17.25" x14ac:dyDescent="0.25">
      <c r="A91" s="12"/>
    </row>
    <row r="92" spans="1:1" ht="17.25" x14ac:dyDescent="0.3">
      <c r="A92" s="5"/>
    </row>
    <row r="93" spans="1:1" ht="17.25" x14ac:dyDescent="0.25">
      <c r="A93" s="6"/>
    </row>
    <row r="94" spans="1:1" ht="17.25" x14ac:dyDescent="0.25">
      <c r="A94" s="6"/>
    </row>
    <row r="95" spans="1:1" ht="18.75" x14ac:dyDescent="0.25">
      <c r="A95" s="7"/>
    </row>
    <row r="96" spans="1:1" ht="17.25" x14ac:dyDescent="0.3">
      <c r="A96" s="5"/>
    </row>
    <row r="97" spans="1:1" ht="17.25" x14ac:dyDescent="0.3">
      <c r="A97" s="5"/>
    </row>
    <row r="98" spans="1:1" ht="17.25" x14ac:dyDescent="0.25">
      <c r="A98" s="12"/>
    </row>
    <row r="99" spans="1:1" ht="17.25" x14ac:dyDescent="0.25">
      <c r="A99" s="13"/>
    </row>
    <row r="100" spans="1:1" ht="17.25" x14ac:dyDescent="0.25">
      <c r="A100" s="6"/>
    </row>
    <row r="101" spans="1:1" ht="17.25" x14ac:dyDescent="0.25">
      <c r="A101" s="6"/>
    </row>
    <row r="102" spans="1:1" ht="17.25" x14ac:dyDescent="0.25">
      <c r="A102" s="6"/>
    </row>
    <row r="103" spans="1:1" ht="17.25" x14ac:dyDescent="0.25">
      <c r="A103" s="6"/>
    </row>
    <row r="104" spans="1:1" ht="17.25" x14ac:dyDescent="0.25">
      <c r="A104" s="6"/>
    </row>
    <row r="105" spans="1:1" ht="17.25" x14ac:dyDescent="0.25">
      <c r="A105" s="13"/>
    </row>
    <row r="106" spans="1:1" ht="17.25" x14ac:dyDescent="0.25">
      <c r="A106" s="6"/>
    </row>
    <row r="107" spans="1:1" ht="17.25" x14ac:dyDescent="0.25">
      <c r="A107" s="6"/>
    </row>
    <row r="108" spans="1:1" ht="17.25" x14ac:dyDescent="0.25">
      <c r="A108" s="6"/>
    </row>
    <row r="109" spans="1:1" ht="17.25" x14ac:dyDescent="0.25">
      <c r="A109" s="6"/>
    </row>
    <row r="110" spans="1:1" ht="17.25" x14ac:dyDescent="0.25">
      <c r="A110" s="6"/>
    </row>
    <row r="111" spans="1:1" ht="17.25" x14ac:dyDescent="0.25">
      <c r="A111" s="6"/>
    </row>
    <row r="112" spans="1:1" ht="17.25" x14ac:dyDescent="0.25">
      <c r="A112" s="12"/>
    </row>
    <row r="113" spans="1:1" ht="17.25" x14ac:dyDescent="0.25">
      <c r="A113" s="6"/>
    </row>
    <row r="114" spans="1:1" ht="17.25" x14ac:dyDescent="0.25">
      <c r="A114" s="13"/>
    </row>
    <row r="115" spans="1:1" ht="17.25" x14ac:dyDescent="0.25">
      <c r="A115" s="6"/>
    </row>
    <row r="116" spans="1:1" ht="17.25" x14ac:dyDescent="0.25">
      <c r="A116" s="6"/>
    </row>
    <row r="117" spans="1:1" ht="17.25" x14ac:dyDescent="0.25">
      <c r="A117" s="13"/>
    </row>
    <row r="118" spans="1:1" ht="17.25" x14ac:dyDescent="0.25">
      <c r="A118" s="6"/>
    </row>
    <row r="119" spans="1:1" ht="17.25" x14ac:dyDescent="0.25">
      <c r="A119" s="6"/>
    </row>
    <row r="120" spans="1:1" ht="17.25" x14ac:dyDescent="0.25">
      <c r="A120" s="6"/>
    </row>
    <row r="121" spans="1:1" ht="17.25" x14ac:dyDescent="0.25">
      <c r="A121" s="12"/>
    </row>
    <row r="122" spans="1:1" ht="17.25" x14ac:dyDescent="0.25">
      <c r="A122" s="13"/>
    </row>
    <row r="123" spans="1:1" ht="17.25" x14ac:dyDescent="0.25">
      <c r="A123" s="13"/>
    </row>
    <row r="124" spans="1:1" ht="17.25" x14ac:dyDescent="0.25">
      <c r="A124" s="6"/>
    </row>
    <row r="125" spans="1:1" ht="17.25" x14ac:dyDescent="0.25">
      <c r="A125" s="6"/>
    </row>
    <row r="126" spans="1:1" ht="17.25" x14ac:dyDescent="0.25">
      <c r="A126" s="6"/>
    </row>
    <row r="127" spans="1:1" ht="17.25" x14ac:dyDescent="0.25">
      <c r="A127" s="6"/>
    </row>
    <row r="128" spans="1:1" ht="17.25" x14ac:dyDescent="0.25">
      <c r="A128" s="6"/>
    </row>
    <row r="129" spans="1:1" ht="17.25" x14ac:dyDescent="0.25">
      <c r="A129" s="12"/>
    </row>
    <row r="130" spans="1:1" ht="17.25" x14ac:dyDescent="0.25">
      <c r="A130" s="6"/>
    </row>
    <row r="131" spans="1:1" ht="17.25" x14ac:dyDescent="0.25">
      <c r="A131" s="6"/>
    </row>
    <row r="132" spans="1:1" ht="17.25" x14ac:dyDescent="0.25">
      <c r="A132" s="6"/>
    </row>
    <row r="133" spans="1:1" ht="17.25" x14ac:dyDescent="0.25">
      <c r="A133" s="12"/>
    </row>
    <row r="134" spans="1:1" ht="17.25" x14ac:dyDescent="0.25">
      <c r="A134" s="13"/>
    </row>
    <row r="135" spans="1:1" ht="17.25" x14ac:dyDescent="0.25">
      <c r="A135" s="13"/>
    </row>
    <row r="136" spans="1:1" ht="18.75" x14ac:dyDescent="0.25">
      <c r="A136" s="7"/>
    </row>
    <row r="137" spans="1:1" ht="17.25" x14ac:dyDescent="0.25">
      <c r="A137" s="6"/>
    </row>
    <row r="138" spans="1:1" ht="17.25" x14ac:dyDescent="0.25">
      <c r="A138" s="9"/>
    </row>
    <row r="139" spans="1:1" ht="17.25" x14ac:dyDescent="0.25">
      <c r="A139" s="9"/>
    </row>
    <row r="140" spans="1:1" ht="17.25" x14ac:dyDescent="0.25">
      <c r="A140" s="8"/>
    </row>
    <row r="141" spans="1:1" ht="17.25" x14ac:dyDescent="0.25">
      <c r="A141" s="14"/>
    </row>
    <row r="142" spans="1:1" ht="17.25" x14ac:dyDescent="0.3">
      <c r="A142" s="10"/>
    </row>
    <row r="143" spans="1:1" ht="17.25" x14ac:dyDescent="0.25">
      <c r="A143" s="9"/>
    </row>
    <row r="144" spans="1:1" ht="17.25" x14ac:dyDescent="0.25">
      <c r="A144" s="9"/>
    </row>
    <row r="145" spans="1:1" ht="17.25" x14ac:dyDescent="0.25">
      <c r="A145" s="14"/>
    </row>
    <row r="146" spans="1:1" ht="17.25" x14ac:dyDescent="0.25">
      <c r="A146" s="8"/>
    </row>
    <row r="147" spans="1:1" ht="17.25" x14ac:dyDescent="0.25">
      <c r="A147" s="14"/>
    </row>
    <row r="148" spans="1:1" ht="17.25" x14ac:dyDescent="0.25">
      <c r="A148" s="9"/>
    </row>
    <row r="149" spans="1:1" ht="17.25" x14ac:dyDescent="0.25">
      <c r="A149" s="9"/>
    </row>
    <row r="150" spans="1:1" ht="17.25" x14ac:dyDescent="0.25">
      <c r="A150" s="9"/>
    </row>
    <row r="151" spans="1:1" ht="17.25" x14ac:dyDescent="0.25">
      <c r="A151" s="14"/>
    </row>
    <row r="152" spans="1:1" ht="17.25" x14ac:dyDescent="0.25">
      <c r="A152" s="8"/>
    </row>
    <row r="153" spans="1:1" ht="17.25" x14ac:dyDescent="0.25">
      <c r="A153" s="9"/>
    </row>
    <row r="154" spans="1:1" ht="17.25" x14ac:dyDescent="0.25">
      <c r="A154" s="9"/>
    </row>
    <row r="155" spans="1:1" ht="17.25" x14ac:dyDescent="0.25">
      <c r="A155" s="9"/>
    </row>
    <row r="156" spans="1:1" ht="17.25" x14ac:dyDescent="0.25">
      <c r="A156" s="9"/>
    </row>
    <row r="157" spans="1:1" ht="17.25" x14ac:dyDescent="0.25">
      <c r="A157" s="9"/>
    </row>
    <row r="158" spans="1:1" ht="17.25" x14ac:dyDescent="0.25">
      <c r="A158" s="9"/>
    </row>
    <row r="159" spans="1:1" ht="17.25" x14ac:dyDescent="0.25">
      <c r="A159" s="8"/>
    </row>
    <row r="160" spans="1:1" ht="17.25" x14ac:dyDescent="0.25">
      <c r="A160" s="9"/>
    </row>
    <row r="161" spans="1:1" ht="17.25" x14ac:dyDescent="0.25">
      <c r="A161" s="9"/>
    </row>
    <row r="162" spans="1:1" ht="17.25" x14ac:dyDescent="0.25">
      <c r="A162" s="9"/>
    </row>
    <row r="163" spans="1:1" ht="17.25" x14ac:dyDescent="0.25">
      <c r="A163" s="8"/>
    </row>
    <row r="164" spans="1:1" ht="17.25" x14ac:dyDescent="0.3">
      <c r="A164" s="10"/>
    </row>
    <row r="165" spans="1:1" ht="17.25" x14ac:dyDescent="0.25">
      <c r="A165" s="9"/>
    </row>
    <row r="166" spans="1:1" ht="17.25" x14ac:dyDescent="0.25">
      <c r="A166" s="8"/>
    </row>
    <row r="167" spans="1:1" ht="17.25" x14ac:dyDescent="0.25">
      <c r="A167" s="9"/>
    </row>
    <row r="168" spans="1:1" ht="17.25" x14ac:dyDescent="0.25">
      <c r="A168" s="8"/>
    </row>
    <row r="169" spans="1:1" ht="17.25" x14ac:dyDescent="0.3">
      <c r="A169" s="10"/>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F3EDE-4DF9-4558-B269-9E2115D96E97}">
  <sheetPr>
    <tabColor rgb="FF847A75"/>
  </sheetPr>
  <dimension ref="A1:R40"/>
  <sheetViews>
    <sheetView zoomScale="80" zoomScaleNormal="80" workbookViewId="0"/>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15"/>
      <c r="C2" s="16"/>
      <c r="D2" s="16"/>
      <c r="E2" s="16"/>
      <c r="F2" s="16"/>
      <c r="G2" s="16"/>
      <c r="H2" s="16"/>
      <c r="I2" s="16"/>
      <c r="J2" s="17"/>
    </row>
    <row r="3" spans="2:10" x14ac:dyDescent="0.25">
      <c r="B3" s="18"/>
      <c r="C3" s="19"/>
      <c r="D3" s="19"/>
      <c r="E3" s="19"/>
      <c r="F3" s="19"/>
      <c r="G3" s="19"/>
      <c r="H3" s="19"/>
      <c r="I3" s="19"/>
      <c r="J3" s="20"/>
    </row>
    <row r="4" spans="2:10" x14ac:dyDescent="0.25">
      <c r="B4" s="18"/>
      <c r="C4" s="19"/>
      <c r="D4" s="19"/>
      <c r="E4" s="19"/>
      <c r="F4" s="19"/>
      <c r="G4" s="19"/>
      <c r="H4" s="19"/>
      <c r="I4" s="19"/>
      <c r="J4" s="20"/>
    </row>
    <row r="5" spans="2:10" ht="31.5" x14ac:dyDescent="0.3">
      <c r="B5" s="18"/>
      <c r="C5" s="19"/>
      <c r="D5" s="19"/>
      <c r="E5" s="21"/>
      <c r="F5" s="22" t="s">
        <v>4</v>
      </c>
      <c r="G5" s="19"/>
      <c r="H5" s="19"/>
      <c r="I5" s="19"/>
      <c r="J5" s="20"/>
    </row>
    <row r="6" spans="2:10" ht="41.25" customHeight="1" x14ac:dyDescent="0.25">
      <c r="B6" s="18"/>
      <c r="C6" s="19"/>
      <c r="D6" s="19"/>
      <c r="E6" s="23" t="s">
        <v>5</v>
      </c>
      <c r="F6" s="23"/>
      <c r="G6" s="23"/>
      <c r="H6" s="19"/>
      <c r="I6" s="19"/>
      <c r="J6" s="20"/>
    </row>
    <row r="7" spans="2:10" ht="26.25" x14ac:dyDescent="0.25">
      <c r="B7" s="18"/>
      <c r="C7" s="19"/>
      <c r="D7" s="19"/>
      <c r="E7" s="19"/>
      <c r="F7" s="24" t="s">
        <v>6</v>
      </c>
      <c r="G7" s="19"/>
      <c r="H7" s="19"/>
      <c r="I7" s="19"/>
      <c r="J7" s="20"/>
    </row>
    <row r="8" spans="2:10" ht="26.25" x14ac:dyDescent="0.25">
      <c r="B8" s="18"/>
      <c r="C8" s="19"/>
      <c r="D8" s="19"/>
      <c r="E8" s="19"/>
      <c r="F8" s="24" t="s">
        <v>7</v>
      </c>
      <c r="G8" s="19"/>
      <c r="H8" s="19"/>
      <c r="I8" s="19"/>
      <c r="J8" s="20"/>
    </row>
    <row r="9" spans="2:10" ht="21" x14ac:dyDescent="0.25">
      <c r="B9" s="18"/>
      <c r="C9" s="19"/>
      <c r="D9" s="19"/>
      <c r="E9" s="19"/>
      <c r="F9" s="25" t="s">
        <v>1466</v>
      </c>
      <c r="G9" s="19"/>
      <c r="H9" s="19"/>
      <c r="I9" s="19"/>
      <c r="J9" s="20"/>
    </row>
    <row r="10" spans="2:10" ht="21" x14ac:dyDescent="0.25">
      <c r="B10" s="18"/>
      <c r="C10" s="19"/>
      <c r="D10" s="19"/>
      <c r="E10" s="19"/>
      <c r="F10" s="25" t="s">
        <v>8</v>
      </c>
      <c r="G10" s="19"/>
      <c r="H10" s="19"/>
      <c r="I10" s="19"/>
      <c r="J10" s="20"/>
    </row>
    <row r="11" spans="2:10" ht="21" x14ac:dyDescent="0.25">
      <c r="B11" s="18"/>
      <c r="C11" s="19"/>
      <c r="D11" s="19"/>
      <c r="E11" s="19"/>
      <c r="F11" s="25"/>
      <c r="G11" s="19"/>
      <c r="H11" s="19"/>
      <c r="I11" s="19"/>
      <c r="J11" s="20"/>
    </row>
    <row r="12" spans="2:10" x14ac:dyDescent="0.25">
      <c r="B12" s="18"/>
      <c r="C12" s="19"/>
      <c r="D12" s="19"/>
      <c r="E12" s="19"/>
      <c r="F12" s="19"/>
      <c r="G12" s="19"/>
      <c r="H12" s="19"/>
      <c r="I12" s="19"/>
      <c r="J12" s="20"/>
    </row>
    <row r="13" spans="2:10" x14ac:dyDescent="0.25">
      <c r="B13" s="18"/>
      <c r="C13" s="19"/>
      <c r="D13" s="19"/>
      <c r="E13" s="19"/>
      <c r="F13" s="19"/>
      <c r="G13" s="19"/>
      <c r="H13" s="19"/>
      <c r="I13" s="19"/>
      <c r="J13" s="20"/>
    </row>
    <row r="14" spans="2:10" x14ac:dyDescent="0.25">
      <c r="B14" s="18"/>
      <c r="C14" s="19"/>
      <c r="D14" s="19"/>
      <c r="E14" s="19"/>
      <c r="F14" s="19"/>
      <c r="G14" s="19"/>
      <c r="H14" s="19"/>
      <c r="I14" s="19"/>
      <c r="J14" s="20"/>
    </row>
    <row r="15" spans="2:10" x14ac:dyDescent="0.25">
      <c r="B15" s="18"/>
      <c r="C15" s="19"/>
      <c r="D15" s="19"/>
      <c r="E15" s="19"/>
      <c r="F15" s="19"/>
      <c r="G15" s="19"/>
      <c r="H15" s="19"/>
      <c r="I15" s="19"/>
      <c r="J15" s="20"/>
    </row>
    <row r="16" spans="2:10" x14ac:dyDescent="0.25">
      <c r="B16" s="18"/>
      <c r="C16" s="19"/>
      <c r="D16" s="19"/>
      <c r="E16" s="19"/>
      <c r="F16" s="19"/>
      <c r="G16" s="19"/>
      <c r="H16" s="19"/>
      <c r="I16" s="19"/>
      <c r="J16" s="20"/>
    </row>
    <row r="17" spans="2:10" x14ac:dyDescent="0.25">
      <c r="B17" s="18"/>
      <c r="C17" s="19"/>
      <c r="D17" s="19"/>
      <c r="E17" s="19"/>
      <c r="F17" s="19"/>
      <c r="G17" s="19"/>
      <c r="H17" s="19"/>
      <c r="I17" s="19"/>
      <c r="J17" s="20"/>
    </row>
    <row r="18" spans="2:10" x14ac:dyDescent="0.25">
      <c r="B18" s="18"/>
      <c r="C18" s="19"/>
      <c r="D18" s="19"/>
      <c r="E18" s="19"/>
      <c r="F18" s="19"/>
      <c r="G18" s="19"/>
      <c r="H18" s="19"/>
      <c r="I18" s="19"/>
      <c r="J18" s="20"/>
    </row>
    <row r="19" spans="2:10" x14ac:dyDescent="0.25">
      <c r="B19" s="18"/>
      <c r="C19" s="19"/>
      <c r="D19" s="19"/>
      <c r="E19" s="19"/>
      <c r="F19" s="19"/>
      <c r="G19" s="19"/>
      <c r="H19" s="19"/>
      <c r="I19" s="19"/>
      <c r="J19" s="20"/>
    </row>
    <row r="20" spans="2:10" x14ac:dyDescent="0.25">
      <c r="B20" s="18"/>
      <c r="C20" s="19"/>
      <c r="D20" s="19"/>
      <c r="E20" s="19"/>
      <c r="F20" s="19"/>
      <c r="G20" s="19"/>
      <c r="H20" s="19"/>
      <c r="I20" s="19"/>
      <c r="J20" s="20"/>
    </row>
    <row r="21" spans="2:10" x14ac:dyDescent="0.25">
      <c r="B21" s="18"/>
      <c r="C21" s="19"/>
      <c r="D21" s="19"/>
      <c r="E21" s="19"/>
      <c r="F21" s="19"/>
      <c r="G21" s="19"/>
      <c r="H21" s="19"/>
      <c r="I21" s="19"/>
      <c r="J21" s="20"/>
    </row>
    <row r="22" spans="2:10" x14ac:dyDescent="0.25">
      <c r="B22" s="18"/>
      <c r="C22" s="19"/>
      <c r="D22" s="19"/>
      <c r="E22" s="19"/>
      <c r="F22" s="26" t="s">
        <v>9</v>
      </c>
      <c r="G22" s="19"/>
      <c r="H22" s="19"/>
      <c r="I22" s="19"/>
      <c r="J22" s="20"/>
    </row>
    <row r="23" spans="2:10" x14ac:dyDescent="0.25">
      <c r="B23" s="18"/>
      <c r="C23" s="19"/>
      <c r="D23" s="19"/>
      <c r="E23" s="19"/>
      <c r="F23" s="27"/>
      <c r="G23" s="19"/>
      <c r="H23" s="19"/>
      <c r="I23" s="19"/>
      <c r="J23" s="20"/>
    </row>
    <row r="24" spans="2:10" x14ac:dyDescent="0.25">
      <c r="B24" s="18"/>
      <c r="C24" s="19"/>
      <c r="D24" s="28" t="s">
        <v>10</v>
      </c>
      <c r="E24" s="29" t="s">
        <v>11</v>
      </c>
      <c r="F24" s="29"/>
      <c r="G24" s="29"/>
      <c r="H24" s="29"/>
      <c r="I24" s="19"/>
      <c r="J24" s="20"/>
    </row>
    <row r="25" spans="2:10" x14ac:dyDescent="0.25">
      <c r="B25" s="18"/>
      <c r="C25" s="19"/>
      <c r="D25" s="19"/>
      <c r="E25" s="30"/>
      <c r="F25" s="30"/>
      <c r="G25" s="30"/>
      <c r="H25" s="19"/>
      <c r="I25" s="19"/>
      <c r="J25" s="20"/>
    </row>
    <row r="26" spans="2:10" x14ac:dyDescent="0.25">
      <c r="B26" s="18"/>
      <c r="C26" s="19"/>
      <c r="D26" s="28" t="s">
        <v>12</v>
      </c>
      <c r="E26" s="29"/>
      <c r="F26" s="29"/>
      <c r="G26" s="29"/>
      <c r="H26" s="29"/>
      <c r="I26" s="19"/>
      <c r="J26" s="20"/>
    </row>
    <row r="27" spans="2:10" x14ac:dyDescent="0.25">
      <c r="B27" s="18"/>
      <c r="C27" s="19"/>
      <c r="D27" s="31"/>
      <c r="E27" s="31"/>
      <c r="F27" s="31"/>
      <c r="G27" s="31"/>
      <c r="H27" s="31"/>
      <c r="I27" s="19"/>
      <c r="J27" s="20"/>
    </row>
    <row r="28" spans="2:10" x14ac:dyDescent="0.25">
      <c r="B28" s="18"/>
      <c r="C28" s="19"/>
      <c r="D28" s="28" t="s">
        <v>13</v>
      </c>
      <c r="E28" s="29" t="s">
        <v>11</v>
      </c>
      <c r="F28" s="29"/>
      <c r="G28" s="29"/>
      <c r="H28" s="29"/>
      <c r="I28" s="19"/>
      <c r="J28" s="20"/>
    </row>
    <row r="29" spans="2:10" x14ac:dyDescent="0.25">
      <c r="B29" s="18"/>
      <c r="C29" s="19"/>
      <c r="D29" s="31"/>
      <c r="E29" s="31"/>
      <c r="F29" s="31"/>
      <c r="G29" s="31"/>
      <c r="H29" s="31"/>
      <c r="I29" s="19"/>
      <c r="J29" s="20"/>
    </row>
    <row r="30" spans="2:10" x14ac:dyDescent="0.25">
      <c r="B30" s="18"/>
      <c r="C30" s="19"/>
      <c r="D30" s="28" t="s">
        <v>14</v>
      </c>
      <c r="E30" s="29" t="s">
        <v>11</v>
      </c>
      <c r="F30" s="29"/>
      <c r="G30" s="29"/>
      <c r="H30" s="29"/>
      <c r="I30" s="19"/>
      <c r="J30" s="20"/>
    </row>
    <row r="31" spans="2:10" x14ac:dyDescent="0.25">
      <c r="B31" s="18"/>
      <c r="C31" s="19"/>
      <c r="D31" s="31"/>
      <c r="E31" s="31"/>
      <c r="F31" s="31"/>
      <c r="G31" s="31"/>
      <c r="H31" s="31"/>
      <c r="I31" s="19"/>
      <c r="J31" s="20"/>
    </row>
    <row r="32" spans="2:10" x14ac:dyDescent="0.25">
      <c r="B32" s="18"/>
      <c r="C32" s="19"/>
      <c r="D32" s="28" t="s">
        <v>15</v>
      </c>
      <c r="E32" s="29" t="s">
        <v>11</v>
      </c>
      <c r="F32" s="29"/>
      <c r="G32" s="29"/>
      <c r="H32" s="29"/>
      <c r="I32" s="19"/>
      <c r="J32" s="20"/>
    </row>
    <row r="33" spans="2:10" x14ac:dyDescent="0.25">
      <c r="B33" s="18"/>
      <c r="C33" s="19"/>
      <c r="D33" s="30"/>
      <c r="E33" s="30"/>
      <c r="F33" s="30"/>
      <c r="G33" s="30"/>
      <c r="H33" s="30"/>
      <c r="I33" s="19"/>
      <c r="J33" s="20"/>
    </row>
    <row r="34" spans="2:10" x14ac:dyDescent="0.25">
      <c r="B34" s="18"/>
      <c r="C34" s="19"/>
      <c r="D34" s="28" t="s">
        <v>16</v>
      </c>
      <c r="E34" s="29" t="s">
        <v>11</v>
      </c>
      <c r="F34" s="29"/>
      <c r="G34" s="29"/>
      <c r="H34" s="29"/>
      <c r="I34" s="19"/>
      <c r="J34" s="20"/>
    </row>
    <row r="35" spans="2:10" x14ac:dyDescent="0.25">
      <c r="B35" s="18"/>
      <c r="C35" s="19"/>
      <c r="D35" s="19"/>
      <c r="E35" s="19"/>
      <c r="F35" s="19"/>
      <c r="G35" s="19"/>
      <c r="H35" s="19"/>
      <c r="I35" s="19"/>
      <c r="J35" s="20"/>
    </row>
    <row r="36" spans="2:10" x14ac:dyDescent="0.25">
      <c r="B36" s="18"/>
      <c r="C36" s="19"/>
      <c r="D36" s="32" t="s">
        <v>17</v>
      </c>
      <c r="E36" s="33"/>
      <c r="F36" s="33"/>
      <c r="G36" s="33"/>
      <c r="H36" s="33"/>
      <c r="I36" s="19"/>
      <c r="J36" s="20"/>
    </row>
    <row r="37" spans="2:10" x14ac:dyDescent="0.25">
      <c r="B37" s="18"/>
      <c r="C37" s="19"/>
      <c r="D37" s="19"/>
      <c r="E37" s="19"/>
      <c r="F37" s="27"/>
      <c r="G37" s="19"/>
      <c r="H37" s="19"/>
      <c r="I37" s="19"/>
      <c r="J37" s="20"/>
    </row>
    <row r="38" spans="2:10" x14ac:dyDescent="0.25">
      <c r="B38" s="18"/>
      <c r="C38" s="19"/>
      <c r="D38" s="32" t="s">
        <v>18</v>
      </c>
      <c r="E38" s="33"/>
      <c r="F38" s="33"/>
      <c r="G38" s="33"/>
      <c r="H38" s="33"/>
      <c r="I38" s="19"/>
      <c r="J38" s="20"/>
    </row>
    <row r="39" spans="2:10" x14ac:dyDescent="0.25">
      <c r="B39" s="18"/>
      <c r="C39" s="19"/>
      <c r="D39" s="30"/>
      <c r="E39" s="30"/>
      <c r="F39" s="30"/>
      <c r="G39" s="30"/>
      <c r="H39" s="30"/>
      <c r="I39" s="19"/>
      <c r="J39" s="20"/>
    </row>
    <row r="40" spans="2:10" ht="15.75" thickBot="1" x14ac:dyDescent="0.3">
      <c r="B40" s="34"/>
      <c r="C40" s="35"/>
      <c r="D40" s="35"/>
      <c r="E40" s="35"/>
      <c r="F40" s="35"/>
      <c r="G40" s="35"/>
      <c r="H40" s="35"/>
      <c r="I40" s="35"/>
      <c r="J40" s="36"/>
    </row>
  </sheetData>
  <mergeCells count="9">
    <mergeCell ref="D34:H34"/>
    <mergeCell ref="D36:H36"/>
    <mergeCell ref="D38:H38"/>
    <mergeCell ref="E6:G6"/>
    <mergeCell ref="D24:H24"/>
    <mergeCell ref="D26:H26"/>
    <mergeCell ref="D28:H28"/>
    <mergeCell ref="D30:H30"/>
    <mergeCell ref="D32:H32"/>
  </mergeCells>
  <hyperlinks>
    <hyperlink ref="D24:H24" location="'A. HTT General'!A1" display="Tab A: HTT General" xr:uid="{F06C329C-2AE1-4C27-9334-20BA5D0C9A14}"/>
    <hyperlink ref="D26:H26" location="'B1. HTT Mortgage Assets'!A1" display="Worksheet B1: HTT Mortgage Assets" xr:uid="{FC856673-ADA4-42CD-A692-FB2161A0BAE4}"/>
    <hyperlink ref="D28:H28" location="'B2. HTT Public Sector Assets'!A1" display="Worksheet C: HTT Public Sector Assets" xr:uid="{9090DDDE-1076-4A8E-921D-B1456B43AD23}"/>
    <hyperlink ref="D32:H32" location="'C. HTT Harmonised Glossary'!A1" display="Worksheet C: HTT Harmonised Glossary" xr:uid="{6A442AD1-65CA-47EC-884F-1C151C3A6219}"/>
    <hyperlink ref="D30:H30" location="'B3. HTT Shipping Assets'!A1" display="Worksheet B3: HTT Shipping Assets" xr:uid="{A08A0D5A-264C-4A40-8CCB-E95C91890264}"/>
    <hyperlink ref="D34:H34" location="Disclaimer!A1" display="Disclaimer" xr:uid="{F4066383-70A5-4D41-92A5-0105DD365A47}"/>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5546F-D209-4DEB-AF8D-C0B824680249}">
  <sheetPr>
    <tabColor rgb="FF847A75"/>
  </sheetPr>
  <dimension ref="A1:AE32"/>
  <sheetViews>
    <sheetView zoomScale="80" zoomScaleNormal="80" workbookViewId="0">
      <selection sqref="A1:C1"/>
    </sheetView>
  </sheetViews>
  <sheetFormatPr baseColWidth="10" defaultColWidth="9.140625" defaultRowHeight="15" x14ac:dyDescent="0.25"/>
  <cols>
    <col min="1" max="1" width="4.7109375" style="64" customWidth="1"/>
    <col min="2" max="2" width="16.85546875" style="43" bestFit="1" customWidth="1"/>
    <col min="3" max="3" width="162.42578125" style="44" customWidth="1"/>
    <col min="4" max="31" width="9.140625" style="39"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37" t="s">
        <v>19</v>
      </c>
      <c r="B1" s="38"/>
      <c r="C1" s="38"/>
    </row>
    <row r="2" spans="1:31" ht="31.5" x14ac:dyDescent="0.5">
      <c r="A2" s="40" t="s">
        <v>20</v>
      </c>
      <c r="B2" s="41"/>
      <c r="C2" s="41"/>
    </row>
    <row r="3" spans="1:31" x14ac:dyDescent="0.25">
      <c r="A3" s="42"/>
    </row>
    <row r="4" spans="1:31" s="49" customFormat="1" ht="18.75" x14ac:dyDescent="0.25">
      <c r="A4" s="45"/>
      <c r="B4" s="46"/>
      <c r="C4" s="47" t="s">
        <v>21</v>
      </c>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row>
    <row r="5" spans="1:31" s="54" customFormat="1" ht="18.75" x14ac:dyDescent="0.25">
      <c r="A5" s="50" t="s">
        <v>22</v>
      </c>
      <c r="B5" s="51"/>
      <c r="C5" s="52"/>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row>
    <row r="6" spans="1:31" ht="14.45" customHeight="1" x14ac:dyDescent="0.25">
      <c r="A6" s="55" t="s">
        <v>23</v>
      </c>
      <c r="B6" s="55"/>
      <c r="C6" s="56"/>
    </row>
    <row r="7" spans="1:31" ht="60" x14ac:dyDescent="0.25">
      <c r="A7" s="57"/>
      <c r="B7" s="58" t="s">
        <v>24</v>
      </c>
      <c r="C7" s="59" t="s">
        <v>25</v>
      </c>
    </row>
    <row r="8" spans="1:31" ht="14.45" customHeight="1" x14ac:dyDescent="0.25">
      <c r="A8" s="55" t="s">
        <v>26</v>
      </c>
      <c r="B8" s="55"/>
      <c r="C8" s="56"/>
    </row>
    <row r="9" spans="1:31" ht="30" x14ac:dyDescent="0.25">
      <c r="A9" s="60"/>
      <c r="B9" s="58" t="s">
        <v>27</v>
      </c>
      <c r="C9" s="59" t="s">
        <v>28</v>
      </c>
    </row>
    <row r="10" spans="1:31" ht="14.45" customHeight="1" x14ac:dyDescent="0.25">
      <c r="A10" s="55" t="s">
        <v>29</v>
      </c>
      <c r="B10" s="55"/>
      <c r="C10" s="56"/>
    </row>
    <row r="11" spans="1:31" ht="23.25" customHeight="1" x14ac:dyDescent="0.25">
      <c r="A11" s="60"/>
      <c r="B11" s="58" t="s">
        <v>30</v>
      </c>
      <c r="C11" s="61" t="s">
        <v>31</v>
      </c>
    </row>
    <row r="12" spans="1:31" ht="14.45" customHeight="1" x14ac:dyDescent="0.25">
      <c r="A12" s="55" t="s">
        <v>32</v>
      </c>
      <c r="B12" s="55"/>
      <c r="C12" s="56"/>
    </row>
    <row r="13" spans="1:31" ht="30" x14ac:dyDescent="0.25">
      <c r="A13" s="57"/>
      <c r="B13" s="58" t="s">
        <v>33</v>
      </c>
      <c r="C13" s="59" t="s">
        <v>34</v>
      </c>
    </row>
    <row r="14" spans="1:31" ht="14.45" customHeight="1" x14ac:dyDescent="0.25">
      <c r="A14" s="55" t="s">
        <v>35</v>
      </c>
      <c r="B14" s="55"/>
      <c r="C14" s="56"/>
    </row>
    <row r="15" spans="1:31" ht="38.25" customHeight="1" x14ac:dyDescent="0.25">
      <c r="A15" s="57"/>
      <c r="B15" s="58" t="s">
        <v>36</v>
      </c>
      <c r="C15" s="61" t="s">
        <v>37</v>
      </c>
    </row>
    <row r="16" spans="1:31" ht="14.45" customHeight="1" x14ac:dyDescent="0.25">
      <c r="A16" s="55" t="s">
        <v>38</v>
      </c>
      <c r="B16" s="55"/>
      <c r="C16" s="56"/>
    </row>
    <row r="17" spans="1:31" ht="26.25" customHeight="1" x14ac:dyDescent="0.25">
      <c r="A17" s="57"/>
      <c r="B17" s="58" t="s">
        <v>39</v>
      </c>
      <c r="C17" s="61" t="s">
        <v>40</v>
      </c>
    </row>
    <row r="18" spans="1:31" ht="14.45" customHeight="1" x14ac:dyDescent="0.25">
      <c r="A18" s="55" t="s">
        <v>41</v>
      </c>
      <c r="B18" s="55"/>
      <c r="C18" s="56"/>
    </row>
    <row r="19" spans="1:31" ht="40.5" customHeight="1" x14ac:dyDescent="0.25">
      <c r="A19" s="57"/>
      <c r="B19" s="58" t="s">
        <v>42</v>
      </c>
      <c r="C19" s="59" t="s">
        <v>43</v>
      </c>
      <c r="D19" s="62"/>
    </row>
    <row r="20" spans="1:31" s="54" customFormat="1" ht="18.75" x14ac:dyDescent="0.25">
      <c r="A20" s="50" t="s">
        <v>44</v>
      </c>
      <c r="B20" s="51"/>
      <c r="C20" s="63"/>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row>
    <row r="21" spans="1:31" ht="14.45" customHeight="1" x14ac:dyDescent="0.25">
      <c r="A21" s="55" t="s">
        <v>45</v>
      </c>
      <c r="B21" s="55"/>
      <c r="C21" s="56"/>
    </row>
    <row r="22" spans="1:31" ht="42.6" customHeight="1" x14ac:dyDescent="0.25">
      <c r="A22" s="60"/>
      <c r="B22" s="58" t="s">
        <v>46</v>
      </c>
      <c r="C22" s="59" t="s">
        <v>47</v>
      </c>
    </row>
    <row r="23" spans="1:31" ht="14.45" customHeight="1" x14ac:dyDescent="0.25">
      <c r="A23" s="55" t="s">
        <v>48</v>
      </c>
      <c r="B23" s="55"/>
      <c r="C23" s="56"/>
      <c r="D23" s="62"/>
    </row>
    <row r="24" spans="1:31" ht="30" x14ac:dyDescent="0.25">
      <c r="A24" s="57"/>
      <c r="B24" s="58" t="s">
        <v>49</v>
      </c>
      <c r="C24" s="61" t="s">
        <v>50</v>
      </c>
      <c r="D24" s="62"/>
    </row>
    <row r="25" spans="1:31" ht="14.45" customHeight="1" x14ac:dyDescent="0.25">
      <c r="A25" s="55" t="s">
        <v>51</v>
      </c>
      <c r="B25" s="55"/>
      <c r="C25" s="56"/>
      <c r="D25" s="62"/>
    </row>
    <row r="26" spans="1:31" ht="38.25" customHeight="1" x14ac:dyDescent="0.25">
      <c r="A26" s="57"/>
      <c r="B26" s="58" t="s">
        <v>52</v>
      </c>
      <c r="C26" s="61" t="s">
        <v>53</v>
      </c>
      <c r="D26" s="62"/>
    </row>
    <row r="27" spans="1:31" ht="14.45" customHeight="1" x14ac:dyDescent="0.25">
      <c r="A27" s="55" t="s">
        <v>54</v>
      </c>
      <c r="B27" s="55"/>
      <c r="C27" s="56"/>
    </row>
    <row r="28" spans="1:31" ht="34.5" customHeight="1" x14ac:dyDescent="0.25">
      <c r="A28" s="57"/>
      <c r="B28" s="58" t="s">
        <v>55</v>
      </c>
      <c r="C28" s="61" t="s">
        <v>56</v>
      </c>
    </row>
    <row r="30" spans="1:31" x14ac:dyDescent="0.25">
      <c r="C30" s="65"/>
    </row>
    <row r="31" spans="1:31" x14ac:dyDescent="0.25">
      <c r="C31" s="65"/>
    </row>
    <row r="32" spans="1:31" x14ac:dyDescent="0.25">
      <c r="C32" s="65"/>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B90B4-B932-496B-B5F2-2E89BE1FB628}">
  <sheetPr>
    <tabColor rgb="FFE36E00"/>
  </sheetPr>
  <dimension ref="A1:N413"/>
  <sheetViews>
    <sheetView tabSelected="1" zoomScale="70" zoomScaleNormal="70" workbookViewId="0"/>
  </sheetViews>
  <sheetFormatPr baseColWidth="10" defaultColWidth="8.85546875" defaultRowHeight="15" outlineLevelRow="1" x14ac:dyDescent="0.25"/>
  <cols>
    <col min="1" max="1" width="13.28515625" style="71" customWidth="1"/>
    <col min="2" max="2" width="60.7109375" style="71" customWidth="1"/>
    <col min="3" max="4" width="40.7109375" style="71" customWidth="1"/>
    <col min="5" max="5" width="6.7109375" style="71" customWidth="1"/>
    <col min="6" max="6" width="41.7109375" style="76" customWidth="1"/>
    <col min="7" max="7" width="41.7109375" style="69" customWidth="1"/>
    <col min="8" max="8" width="7.28515625" style="71" customWidth="1"/>
    <col min="9" max="9" width="36.28515625" style="71" customWidth="1"/>
    <col min="10" max="10" width="37.140625" style="71" customWidth="1"/>
    <col min="11" max="11" width="47.7109375" style="71" customWidth="1"/>
    <col min="12" max="12" width="7.28515625" style="71" customWidth="1"/>
    <col min="13" max="13" width="25.7109375" style="71" customWidth="1"/>
    <col min="14" max="14" width="25.7109375" style="67" customWidth="1"/>
    <col min="15" max="16384" width="8.85546875" style="114"/>
  </cols>
  <sheetData>
    <row r="1" spans="1:13" ht="31.5" x14ac:dyDescent="0.25">
      <c r="A1" s="66" t="s">
        <v>57</v>
      </c>
      <c r="B1" s="66"/>
      <c r="C1" s="67"/>
      <c r="D1" s="67"/>
      <c r="E1" s="67"/>
      <c r="F1" s="68" t="s">
        <v>58</v>
      </c>
      <c r="H1" s="67"/>
      <c r="I1" s="66"/>
      <c r="J1" s="67"/>
      <c r="K1" s="67"/>
      <c r="L1" s="67"/>
      <c r="M1" s="67"/>
    </row>
    <row r="2" spans="1:13" ht="15.75" thickBot="1" x14ac:dyDescent="0.3">
      <c r="A2" s="67"/>
      <c r="B2" s="70"/>
      <c r="C2" s="70"/>
      <c r="D2" s="67"/>
      <c r="E2" s="67"/>
      <c r="F2" s="69"/>
      <c r="H2" s="67"/>
      <c r="L2" s="67"/>
      <c r="M2" s="67"/>
    </row>
    <row r="3" spans="1:13" ht="19.5" thickBot="1" x14ac:dyDescent="0.3">
      <c r="A3" s="72"/>
      <c r="B3" s="73" t="s">
        <v>59</v>
      </c>
      <c r="C3" s="74" t="s">
        <v>60</v>
      </c>
      <c r="D3" s="72"/>
      <c r="E3" s="72"/>
      <c r="F3" s="69"/>
      <c r="G3" s="75"/>
      <c r="H3" s="67"/>
      <c r="L3" s="67"/>
      <c r="M3" s="67"/>
    </row>
    <row r="4" spans="1:13" ht="15.75" thickBot="1" x14ac:dyDescent="0.3">
      <c r="H4" s="67"/>
      <c r="L4" s="67"/>
      <c r="M4" s="67"/>
    </row>
    <row r="5" spans="1:13" ht="18.75" x14ac:dyDescent="0.25">
      <c r="A5" s="77"/>
      <c r="B5" s="78" t="s">
        <v>61</v>
      </c>
      <c r="C5" s="77"/>
      <c r="E5" s="79"/>
      <c r="F5" s="80"/>
      <c r="H5" s="67"/>
      <c r="L5" s="67"/>
      <c r="M5" s="67"/>
    </row>
    <row r="6" spans="1:13" x14ac:dyDescent="0.25">
      <c r="B6" s="81" t="s">
        <v>62</v>
      </c>
      <c r="H6" s="67"/>
      <c r="L6" s="67"/>
      <c r="M6" s="67"/>
    </row>
    <row r="7" spans="1:13" x14ac:dyDescent="0.25">
      <c r="B7" s="82" t="s">
        <v>63</v>
      </c>
      <c r="H7" s="67"/>
      <c r="L7" s="67"/>
      <c r="M7" s="67"/>
    </row>
    <row r="8" spans="1:13" x14ac:dyDescent="0.25">
      <c r="B8" s="82" t="s">
        <v>64</v>
      </c>
      <c r="F8" s="76" t="s">
        <v>65</v>
      </c>
      <c r="H8" s="67"/>
      <c r="L8" s="67"/>
      <c r="M8" s="67"/>
    </row>
    <row r="9" spans="1:13" x14ac:dyDescent="0.25">
      <c r="B9" s="81" t="s">
        <v>66</v>
      </c>
      <c r="H9" s="67"/>
      <c r="L9" s="67"/>
      <c r="M9" s="67"/>
    </row>
    <row r="10" spans="1:13" x14ac:dyDescent="0.25">
      <c r="B10" s="81" t="s">
        <v>67</v>
      </c>
      <c r="H10" s="67"/>
      <c r="L10" s="67"/>
      <c r="M10" s="67"/>
    </row>
    <row r="11" spans="1:13" ht="15.75" thickBot="1" x14ac:dyDescent="0.3">
      <c r="B11" s="83" t="s">
        <v>68</v>
      </c>
      <c r="H11" s="67"/>
      <c r="L11" s="67"/>
      <c r="M11" s="67"/>
    </row>
    <row r="12" spans="1:13" x14ac:dyDescent="0.25">
      <c r="B12" s="84"/>
      <c r="H12" s="67"/>
      <c r="L12" s="67"/>
      <c r="M12" s="67"/>
    </row>
    <row r="13" spans="1:13" ht="37.5" x14ac:dyDescent="0.25">
      <c r="A13" s="85" t="s">
        <v>69</v>
      </c>
      <c r="B13" s="85" t="s">
        <v>62</v>
      </c>
      <c r="C13" s="86"/>
      <c r="D13" s="86"/>
      <c r="E13" s="86"/>
      <c r="F13" s="87"/>
      <c r="G13" s="88"/>
      <c r="H13" s="67"/>
      <c r="L13" s="67"/>
      <c r="M13" s="67"/>
    </row>
    <row r="14" spans="1:13" x14ac:dyDescent="0.25">
      <c r="A14" s="71" t="s">
        <v>70</v>
      </c>
      <c r="B14" s="89" t="s">
        <v>71</v>
      </c>
      <c r="C14" s="71" t="s">
        <v>6</v>
      </c>
      <c r="E14" s="79"/>
      <c r="F14" s="80"/>
      <c r="H14" s="67"/>
      <c r="L14" s="67"/>
      <c r="M14" s="67"/>
    </row>
    <row r="15" spans="1:13" x14ac:dyDescent="0.25">
      <c r="A15" s="71" t="s">
        <v>72</v>
      </c>
      <c r="B15" s="89" t="s">
        <v>73</v>
      </c>
      <c r="C15" s="71" t="s">
        <v>7</v>
      </c>
      <c r="E15" s="79"/>
      <c r="F15" s="80"/>
      <c r="H15" s="67"/>
      <c r="L15" s="67"/>
      <c r="M15" s="67"/>
    </row>
    <row r="16" spans="1:13" x14ac:dyDescent="0.25">
      <c r="A16" s="71" t="s">
        <v>74</v>
      </c>
      <c r="B16" s="89" t="s">
        <v>75</v>
      </c>
      <c r="C16" s="90" t="s">
        <v>76</v>
      </c>
      <c r="E16" s="79"/>
      <c r="F16" s="80"/>
      <c r="H16" s="67"/>
      <c r="L16" s="67"/>
      <c r="M16" s="67"/>
    </row>
    <row r="17" spans="1:13" x14ac:dyDescent="0.25">
      <c r="A17" s="71" t="s">
        <v>77</v>
      </c>
      <c r="B17" s="89" t="s">
        <v>78</v>
      </c>
      <c r="C17" s="91">
        <f>+'[1]Investor presentasjon'!A1</f>
        <v>43555</v>
      </c>
      <c r="E17" s="79"/>
      <c r="F17" s="80"/>
      <c r="H17" s="67"/>
      <c r="L17" s="67"/>
      <c r="M17" s="67"/>
    </row>
    <row r="18" spans="1:13" hidden="1" outlineLevel="1" x14ac:dyDescent="0.25">
      <c r="A18" s="71" t="s">
        <v>79</v>
      </c>
      <c r="B18" s="92" t="s">
        <v>80</v>
      </c>
      <c r="E18" s="79"/>
      <c r="F18" s="80"/>
      <c r="H18" s="67"/>
      <c r="L18" s="67"/>
      <c r="M18" s="67"/>
    </row>
    <row r="19" spans="1:13" hidden="1" outlineLevel="1" x14ac:dyDescent="0.25">
      <c r="A19" s="71" t="s">
        <v>81</v>
      </c>
      <c r="B19" s="92" t="s">
        <v>82</v>
      </c>
      <c r="E19" s="79"/>
      <c r="F19" s="80"/>
      <c r="H19" s="67"/>
      <c r="L19" s="67"/>
      <c r="M19" s="67"/>
    </row>
    <row r="20" spans="1:13" hidden="1" outlineLevel="1" x14ac:dyDescent="0.25">
      <c r="A20" s="71" t="s">
        <v>83</v>
      </c>
      <c r="B20" s="92"/>
      <c r="E20" s="79"/>
      <c r="F20" s="80"/>
      <c r="H20" s="67"/>
      <c r="L20" s="67"/>
      <c r="M20" s="67"/>
    </row>
    <row r="21" spans="1:13" hidden="1" outlineLevel="1" x14ac:dyDescent="0.25">
      <c r="A21" s="71" t="s">
        <v>84</v>
      </c>
      <c r="B21" s="92"/>
      <c r="E21" s="79"/>
      <c r="F21" s="80"/>
      <c r="H21" s="67"/>
      <c r="L21" s="67"/>
      <c r="M21" s="67"/>
    </row>
    <row r="22" spans="1:13" hidden="1" outlineLevel="1" x14ac:dyDescent="0.25">
      <c r="A22" s="71" t="s">
        <v>85</v>
      </c>
      <c r="B22" s="92"/>
      <c r="E22" s="79"/>
      <c r="F22" s="80"/>
      <c r="H22" s="67"/>
      <c r="L22" s="67"/>
      <c r="M22" s="67"/>
    </row>
    <row r="23" spans="1:13" hidden="1" outlineLevel="1" x14ac:dyDescent="0.25">
      <c r="A23" s="71" t="s">
        <v>86</v>
      </c>
      <c r="B23" s="92"/>
      <c r="E23" s="79"/>
      <c r="F23" s="80"/>
      <c r="H23" s="67"/>
      <c r="L23" s="67"/>
      <c r="M23" s="67"/>
    </row>
    <row r="24" spans="1:13" hidden="1" outlineLevel="1" x14ac:dyDescent="0.25">
      <c r="A24" s="71" t="s">
        <v>87</v>
      </c>
      <c r="B24" s="92"/>
      <c r="E24" s="79"/>
      <c r="F24" s="80"/>
      <c r="H24" s="67"/>
      <c r="L24" s="67"/>
      <c r="M24" s="67"/>
    </row>
    <row r="25" spans="1:13" hidden="1" outlineLevel="1" x14ac:dyDescent="0.25">
      <c r="A25" s="71" t="s">
        <v>88</v>
      </c>
      <c r="B25" s="92"/>
      <c r="E25" s="79"/>
      <c r="F25" s="80"/>
      <c r="H25" s="67"/>
      <c r="L25" s="67"/>
      <c r="M25" s="67"/>
    </row>
    <row r="26" spans="1:13" ht="18.75" collapsed="1" x14ac:dyDescent="0.25">
      <c r="A26" s="86"/>
      <c r="B26" s="85" t="s">
        <v>63</v>
      </c>
      <c r="C26" s="86"/>
      <c r="D26" s="86"/>
      <c r="E26" s="86"/>
      <c r="F26" s="87"/>
      <c r="G26" s="88"/>
      <c r="H26" s="67"/>
      <c r="L26" s="67"/>
      <c r="M26" s="67"/>
    </row>
    <row r="27" spans="1:13" x14ac:dyDescent="0.25">
      <c r="A27" s="71" t="s">
        <v>89</v>
      </c>
      <c r="B27" s="93" t="s">
        <v>90</v>
      </c>
      <c r="C27" s="71" t="s">
        <v>91</v>
      </c>
      <c r="D27" s="94"/>
      <c r="E27" s="94"/>
      <c r="F27" s="95"/>
      <c r="H27" s="67"/>
      <c r="L27" s="67"/>
      <c r="M27" s="67"/>
    </row>
    <row r="28" spans="1:13" x14ac:dyDescent="0.25">
      <c r="A28" s="71" t="s">
        <v>92</v>
      </c>
      <c r="B28" s="93" t="s">
        <v>93</v>
      </c>
      <c r="C28" s="71" t="s">
        <v>91</v>
      </c>
      <c r="D28" s="94"/>
      <c r="E28" s="94"/>
      <c r="F28" s="95"/>
      <c r="H28" s="67"/>
      <c r="L28" s="67"/>
      <c r="M28" s="67"/>
    </row>
    <row r="29" spans="1:13" x14ac:dyDescent="0.25">
      <c r="A29" s="71" t="s">
        <v>94</v>
      </c>
      <c r="B29" s="93" t="s">
        <v>95</v>
      </c>
      <c r="C29" s="90" t="s">
        <v>76</v>
      </c>
      <c r="E29" s="94"/>
      <c r="F29" s="95"/>
      <c r="H29" s="67"/>
      <c r="L29" s="67"/>
      <c r="M29" s="67"/>
    </row>
    <row r="30" spans="1:13" hidden="1" outlineLevel="1" x14ac:dyDescent="0.25">
      <c r="A30" s="71" t="s">
        <v>96</v>
      </c>
      <c r="B30" s="93"/>
      <c r="E30" s="94"/>
      <c r="F30" s="95"/>
      <c r="H30" s="67"/>
      <c r="L30" s="67"/>
      <c r="M30" s="67"/>
    </row>
    <row r="31" spans="1:13" hidden="1" outlineLevel="1" x14ac:dyDescent="0.25">
      <c r="A31" s="71" t="s">
        <v>97</v>
      </c>
      <c r="B31" s="93"/>
      <c r="E31" s="94"/>
      <c r="F31" s="95"/>
      <c r="H31" s="67"/>
      <c r="L31" s="67"/>
      <c r="M31" s="67"/>
    </row>
    <row r="32" spans="1:13" hidden="1" outlineLevel="1" x14ac:dyDescent="0.25">
      <c r="A32" s="71" t="s">
        <v>98</v>
      </c>
      <c r="B32" s="93"/>
      <c r="E32" s="94"/>
      <c r="F32" s="95"/>
      <c r="H32" s="67"/>
      <c r="L32" s="67"/>
      <c r="M32" s="67"/>
    </row>
    <row r="33" spans="1:13" hidden="1" outlineLevel="1" x14ac:dyDescent="0.25">
      <c r="A33" s="71" t="s">
        <v>99</v>
      </c>
      <c r="B33" s="93"/>
      <c r="E33" s="94"/>
      <c r="F33" s="95"/>
      <c r="H33" s="67"/>
      <c r="L33" s="67"/>
      <c r="M33" s="67"/>
    </row>
    <row r="34" spans="1:13" hidden="1" outlineLevel="1" x14ac:dyDescent="0.25">
      <c r="A34" s="71" t="s">
        <v>100</v>
      </c>
      <c r="B34" s="93"/>
      <c r="E34" s="94"/>
      <c r="F34" s="95"/>
      <c r="H34" s="67"/>
      <c r="L34" s="67"/>
      <c r="M34" s="67"/>
    </row>
    <row r="35" spans="1:13" hidden="1" outlineLevel="1" x14ac:dyDescent="0.25">
      <c r="A35" s="71" t="s">
        <v>101</v>
      </c>
      <c r="B35" s="96"/>
      <c r="E35" s="94"/>
      <c r="F35" s="95"/>
      <c r="H35" s="67"/>
      <c r="L35" s="67"/>
      <c r="M35" s="67"/>
    </row>
    <row r="36" spans="1:13" ht="18.75" collapsed="1" x14ac:dyDescent="0.25">
      <c r="A36" s="85"/>
      <c r="B36" s="85" t="s">
        <v>64</v>
      </c>
      <c r="C36" s="85"/>
      <c r="D36" s="86"/>
      <c r="E36" s="86"/>
      <c r="F36" s="87"/>
      <c r="G36" s="88"/>
      <c r="H36" s="67"/>
      <c r="L36" s="67"/>
      <c r="M36" s="67"/>
    </row>
    <row r="37" spans="1:13" ht="15" customHeight="1" x14ac:dyDescent="0.25">
      <c r="A37" s="97"/>
      <c r="B37" s="98" t="s">
        <v>102</v>
      </c>
      <c r="C37" s="97" t="s">
        <v>103</v>
      </c>
      <c r="D37" s="97"/>
      <c r="E37" s="99"/>
      <c r="F37" s="100"/>
      <c r="G37" s="100"/>
      <c r="H37" s="67"/>
      <c r="L37" s="67"/>
      <c r="M37" s="67"/>
    </row>
    <row r="38" spans="1:13" x14ac:dyDescent="0.25">
      <c r="A38" s="71" t="s">
        <v>104</v>
      </c>
      <c r="B38" s="94" t="s">
        <v>105</v>
      </c>
      <c r="C38" s="101">
        <f>+'[1]Cover pool data report'!I38/1000000</f>
        <v>66464.229039949976</v>
      </c>
      <c r="F38" s="95"/>
      <c r="H38" s="67"/>
      <c r="L38" s="67"/>
      <c r="M38" s="67"/>
    </row>
    <row r="39" spans="1:13" x14ac:dyDescent="0.25">
      <c r="A39" s="71" t="s">
        <v>106</v>
      </c>
      <c r="B39" s="94" t="s">
        <v>107</v>
      </c>
      <c r="C39" s="101">
        <f>+'[1]Cover pool data report'!I41/1000000</f>
        <v>60388.499658000001</v>
      </c>
      <c r="F39" s="95"/>
      <c r="H39" s="67"/>
      <c r="L39" s="67"/>
      <c r="M39" s="67"/>
    </row>
    <row r="40" spans="1:13" outlineLevel="1" x14ac:dyDescent="0.25">
      <c r="A40" s="71" t="s">
        <v>108</v>
      </c>
      <c r="B40" s="102" t="s">
        <v>109</v>
      </c>
      <c r="C40" s="101">
        <f>+'[1]Cover pool data report'!I39/1000000</f>
        <v>65842.876350599399</v>
      </c>
      <c r="F40" s="95"/>
      <c r="H40" s="67"/>
      <c r="L40" s="67"/>
      <c r="M40" s="67"/>
    </row>
    <row r="41" spans="1:13" outlineLevel="1" x14ac:dyDescent="0.25">
      <c r="A41" s="71" t="s">
        <v>110</v>
      </c>
      <c r="B41" s="102" t="s">
        <v>111</v>
      </c>
      <c r="C41" s="101">
        <f>+'[1]Cover pool data report'!I41/1000000</f>
        <v>60388.499658000001</v>
      </c>
      <c r="F41" s="95"/>
      <c r="H41" s="67"/>
      <c r="L41" s="67"/>
      <c r="M41" s="67"/>
    </row>
    <row r="42" spans="1:13" hidden="1" outlineLevel="1" x14ac:dyDescent="0.25">
      <c r="A42" s="71" t="s">
        <v>112</v>
      </c>
      <c r="B42" s="94"/>
      <c r="F42" s="95"/>
      <c r="H42" s="67"/>
      <c r="L42" s="67"/>
      <c r="M42" s="67"/>
    </row>
    <row r="43" spans="1:13" hidden="1" outlineLevel="1" x14ac:dyDescent="0.25">
      <c r="A43" s="71" t="s">
        <v>113</v>
      </c>
      <c r="B43" s="94"/>
      <c r="F43" s="95"/>
      <c r="H43" s="67"/>
      <c r="L43" s="67"/>
      <c r="M43" s="67"/>
    </row>
    <row r="44" spans="1:13" ht="15" customHeight="1" x14ac:dyDescent="0.25">
      <c r="A44" s="97"/>
      <c r="B44" s="98" t="s">
        <v>114</v>
      </c>
      <c r="C44" s="103" t="s">
        <v>115</v>
      </c>
      <c r="D44" s="97" t="s">
        <v>116</v>
      </c>
      <c r="E44" s="99"/>
      <c r="F44" s="100" t="s">
        <v>117</v>
      </c>
      <c r="G44" s="100" t="s">
        <v>118</v>
      </c>
      <c r="H44" s="67"/>
      <c r="L44" s="67"/>
      <c r="M44" s="67"/>
    </row>
    <row r="45" spans="1:13" x14ac:dyDescent="0.25">
      <c r="A45" s="71" t="s">
        <v>119</v>
      </c>
      <c r="B45" s="94" t="s">
        <v>120</v>
      </c>
      <c r="C45" s="104">
        <v>0.02</v>
      </c>
      <c r="D45" s="105">
        <f>IF(OR(C38="[For completion]",C39="[For completion]"),"Please complete G.3.1.1 and G.3.1.2",(C38/C39-1))</f>
        <v>0.10061070263972183</v>
      </c>
      <c r="E45" s="105"/>
      <c r="F45" s="76">
        <v>0.02</v>
      </c>
      <c r="G45" s="106" t="s">
        <v>121</v>
      </c>
      <c r="H45" s="67"/>
      <c r="L45" s="67"/>
      <c r="M45" s="67"/>
    </row>
    <row r="46" spans="1:13" hidden="1" outlineLevel="1" x14ac:dyDescent="0.25">
      <c r="A46" s="71" t="s">
        <v>122</v>
      </c>
      <c r="B46" s="92" t="s">
        <v>123</v>
      </c>
      <c r="C46" s="105"/>
      <c r="D46" s="105"/>
      <c r="E46" s="105"/>
      <c r="G46" s="76"/>
      <c r="H46" s="67"/>
      <c r="L46" s="67"/>
      <c r="M46" s="67"/>
    </row>
    <row r="47" spans="1:13" hidden="1" outlineLevel="1" x14ac:dyDescent="0.25">
      <c r="A47" s="71" t="s">
        <v>124</v>
      </c>
      <c r="B47" s="92" t="s">
        <v>125</v>
      </c>
      <c r="C47" s="105"/>
      <c r="D47" s="105"/>
      <c r="E47" s="105"/>
      <c r="G47" s="76"/>
      <c r="H47" s="67"/>
      <c r="L47" s="67"/>
      <c r="M47" s="67"/>
    </row>
    <row r="48" spans="1:13" hidden="1" outlineLevel="1" x14ac:dyDescent="0.25">
      <c r="A48" s="71" t="s">
        <v>126</v>
      </c>
      <c r="B48" s="92"/>
      <c r="C48" s="105"/>
      <c r="D48" s="105"/>
      <c r="E48" s="105"/>
      <c r="G48" s="76"/>
      <c r="H48" s="67"/>
      <c r="L48" s="67"/>
      <c r="M48" s="67"/>
    </row>
    <row r="49" spans="1:13" hidden="1" outlineLevel="1" x14ac:dyDescent="0.25">
      <c r="A49" s="71" t="s">
        <v>127</v>
      </c>
      <c r="B49" s="92"/>
      <c r="C49" s="105"/>
      <c r="D49" s="105"/>
      <c r="E49" s="105"/>
      <c r="G49" s="76"/>
      <c r="H49" s="67"/>
      <c r="L49" s="67"/>
      <c r="M49" s="67"/>
    </row>
    <row r="50" spans="1:13" hidden="1" outlineLevel="1" x14ac:dyDescent="0.25">
      <c r="A50" s="71" t="s">
        <v>128</v>
      </c>
      <c r="B50" s="92"/>
      <c r="C50" s="105"/>
      <c r="D50" s="105"/>
      <c r="E50" s="105"/>
      <c r="G50" s="76"/>
      <c r="H50" s="67"/>
      <c r="L50" s="67"/>
      <c r="M50" s="67"/>
    </row>
    <row r="51" spans="1:13" hidden="1" outlineLevel="1" x14ac:dyDescent="0.25">
      <c r="A51" s="71" t="s">
        <v>129</v>
      </c>
      <c r="B51" s="92"/>
      <c r="C51" s="105"/>
      <c r="D51" s="105"/>
      <c r="E51" s="105"/>
      <c r="G51" s="76"/>
      <c r="H51" s="67"/>
      <c r="L51" s="67"/>
      <c r="M51" s="67"/>
    </row>
    <row r="52" spans="1:13" ht="15" customHeight="1" collapsed="1" x14ac:dyDescent="0.25">
      <c r="A52" s="97"/>
      <c r="B52" s="98" t="s">
        <v>130</v>
      </c>
      <c r="C52" s="97" t="s">
        <v>103</v>
      </c>
      <c r="D52" s="97"/>
      <c r="E52" s="99"/>
      <c r="F52" s="100" t="s">
        <v>131</v>
      </c>
      <c r="G52" s="100"/>
      <c r="H52" s="67"/>
      <c r="L52" s="67"/>
      <c r="M52" s="67"/>
    </row>
    <row r="53" spans="1:13" x14ac:dyDescent="0.25">
      <c r="A53" s="71" t="s">
        <v>132</v>
      </c>
      <c r="B53" s="94" t="s">
        <v>133</v>
      </c>
      <c r="C53" s="101">
        <f>+'[1]Cover pool data report'!I13/1000000</f>
        <v>61693.145279949975</v>
      </c>
      <c r="E53" s="107"/>
      <c r="F53" s="95">
        <f>IF($C$58=0,"",IF(C53="[for completion]","",C53/$C$58))</f>
        <v>0.92905051567988273</v>
      </c>
      <c r="G53" s="95"/>
      <c r="H53" s="67"/>
      <c r="L53" s="67"/>
      <c r="M53" s="67"/>
    </row>
    <row r="54" spans="1:13" x14ac:dyDescent="0.25">
      <c r="A54" s="71" t="s">
        <v>134</v>
      </c>
      <c r="B54" s="94" t="s">
        <v>135</v>
      </c>
      <c r="C54" s="101">
        <v>0</v>
      </c>
      <c r="E54" s="107"/>
      <c r="F54" s="95">
        <f>IF($C$58=0,"",IF(C54="[for completion]","",C54/$C$58))</f>
        <v>0</v>
      </c>
      <c r="G54" s="95"/>
      <c r="H54" s="67"/>
      <c r="L54" s="67"/>
      <c r="M54" s="67"/>
    </row>
    <row r="55" spans="1:13" x14ac:dyDescent="0.25">
      <c r="A55" s="71" t="s">
        <v>136</v>
      </c>
      <c r="B55" s="94" t="s">
        <v>137</v>
      </c>
      <c r="C55" s="101">
        <v>0</v>
      </c>
      <c r="E55" s="107"/>
      <c r="F55" s="108">
        <f>IF($C$58=0,"",IF(C55="[for completion]","",C55/$C$58))</f>
        <v>0</v>
      </c>
      <c r="G55" s="95"/>
      <c r="H55" s="67"/>
      <c r="L55" s="67"/>
      <c r="M55" s="67"/>
    </row>
    <row r="56" spans="1:13" x14ac:dyDescent="0.25">
      <c r="A56" s="71" t="s">
        <v>138</v>
      </c>
      <c r="B56" s="94" t="s">
        <v>139</v>
      </c>
      <c r="C56" s="101">
        <f>+('[1]Cover pool data report'!I36+'[1]Cover pool data report'!I37)/1000000</f>
        <v>4711.3658189999996</v>
      </c>
      <c r="E56" s="107"/>
      <c r="F56" s="108">
        <f>IF($C$58=0,"",IF(C56="[for completion]","",C56/$C$58))</f>
        <v>7.094948432011719E-2</v>
      </c>
      <c r="G56" s="95"/>
      <c r="H56" s="67"/>
      <c r="L56" s="67"/>
      <c r="M56" s="67"/>
    </row>
    <row r="57" spans="1:13" x14ac:dyDescent="0.25">
      <c r="A57" s="71" t="s">
        <v>140</v>
      </c>
      <c r="B57" s="71" t="s">
        <v>141</v>
      </c>
      <c r="C57" s="101">
        <v>0</v>
      </c>
      <c r="E57" s="107"/>
      <c r="F57" s="95">
        <f>IF($C$58=0,"",IF(C57="[for completion]","",C57/$C$58))</f>
        <v>0</v>
      </c>
      <c r="G57" s="95"/>
      <c r="H57" s="67"/>
      <c r="L57" s="67"/>
      <c r="M57" s="67"/>
    </row>
    <row r="58" spans="1:13" x14ac:dyDescent="0.25">
      <c r="A58" s="71" t="s">
        <v>142</v>
      </c>
      <c r="B58" s="109" t="s">
        <v>143</v>
      </c>
      <c r="C58" s="110">
        <f>SUM(C53:C57)</f>
        <v>66404.511098949981</v>
      </c>
      <c r="D58" s="107"/>
      <c r="E58" s="107"/>
      <c r="F58" s="95">
        <f>SUM(F53:F57)</f>
        <v>0.99999999999999989</v>
      </c>
      <c r="G58" s="95"/>
      <c r="H58" s="67"/>
      <c r="L58" s="67"/>
      <c r="M58" s="67"/>
    </row>
    <row r="59" spans="1:13" hidden="1" outlineLevel="1" x14ac:dyDescent="0.25">
      <c r="A59" s="71" t="s">
        <v>144</v>
      </c>
      <c r="B59" s="111" t="s">
        <v>145</v>
      </c>
      <c r="C59" s="112"/>
      <c r="E59" s="107"/>
      <c r="F59" s="95">
        <f t="shared" ref="F59:F64" si="0">IF($C$58=0,"",IF(C59="[for completion]","",C59/$C$58))</f>
        <v>0</v>
      </c>
      <c r="G59" s="95"/>
      <c r="H59" s="67"/>
      <c r="L59" s="67"/>
      <c r="M59" s="67"/>
    </row>
    <row r="60" spans="1:13" hidden="1" outlineLevel="1" x14ac:dyDescent="0.25">
      <c r="A60" s="71" t="s">
        <v>146</v>
      </c>
      <c r="B60" s="111" t="s">
        <v>145</v>
      </c>
      <c r="C60" s="112"/>
      <c r="E60" s="107"/>
      <c r="F60" s="95">
        <f t="shared" si="0"/>
        <v>0</v>
      </c>
      <c r="G60" s="95"/>
      <c r="H60" s="67"/>
      <c r="L60" s="67"/>
      <c r="M60" s="67"/>
    </row>
    <row r="61" spans="1:13" hidden="1" outlineLevel="1" x14ac:dyDescent="0.25">
      <c r="A61" s="71" t="s">
        <v>147</v>
      </c>
      <c r="B61" s="111" t="s">
        <v>145</v>
      </c>
      <c r="C61" s="112"/>
      <c r="E61" s="107"/>
      <c r="F61" s="95">
        <f t="shared" si="0"/>
        <v>0</v>
      </c>
      <c r="G61" s="95"/>
      <c r="H61" s="67"/>
      <c r="L61" s="67"/>
      <c r="M61" s="67"/>
    </row>
    <row r="62" spans="1:13" hidden="1" outlineLevel="1" x14ac:dyDescent="0.25">
      <c r="A62" s="71" t="s">
        <v>148</v>
      </c>
      <c r="B62" s="111" t="s">
        <v>145</v>
      </c>
      <c r="C62" s="112"/>
      <c r="E62" s="107"/>
      <c r="F62" s="95">
        <f t="shared" si="0"/>
        <v>0</v>
      </c>
      <c r="G62" s="95"/>
      <c r="H62" s="67"/>
      <c r="L62" s="67"/>
      <c r="M62" s="67"/>
    </row>
    <row r="63" spans="1:13" hidden="1" outlineLevel="1" x14ac:dyDescent="0.25">
      <c r="A63" s="71" t="s">
        <v>149</v>
      </c>
      <c r="B63" s="111" t="s">
        <v>145</v>
      </c>
      <c r="C63" s="112"/>
      <c r="E63" s="107"/>
      <c r="F63" s="95">
        <f t="shared" si="0"/>
        <v>0</v>
      </c>
      <c r="G63" s="95"/>
      <c r="H63" s="67"/>
      <c r="L63" s="67"/>
      <c r="M63" s="67"/>
    </row>
    <row r="64" spans="1:13" hidden="1" outlineLevel="1" x14ac:dyDescent="0.25">
      <c r="A64" s="71" t="s">
        <v>150</v>
      </c>
      <c r="B64" s="111" t="s">
        <v>145</v>
      </c>
      <c r="C64" s="113"/>
      <c r="D64" s="114"/>
      <c r="E64" s="114"/>
      <c r="F64" s="95">
        <f t="shared" si="0"/>
        <v>0</v>
      </c>
      <c r="G64" s="95"/>
      <c r="H64" s="67"/>
      <c r="L64" s="67"/>
      <c r="M64" s="67"/>
    </row>
    <row r="65" spans="1:13" ht="15" customHeight="1" collapsed="1" x14ac:dyDescent="0.25">
      <c r="A65" s="97"/>
      <c r="B65" s="98" t="s">
        <v>151</v>
      </c>
      <c r="C65" s="103" t="s">
        <v>152</v>
      </c>
      <c r="D65" s="103" t="s">
        <v>153</v>
      </c>
      <c r="E65" s="99"/>
      <c r="F65" s="100" t="s">
        <v>154</v>
      </c>
      <c r="G65" s="115" t="s">
        <v>155</v>
      </c>
      <c r="H65" s="67"/>
      <c r="L65" s="67"/>
      <c r="M65" s="67"/>
    </row>
    <row r="66" spans="1:13" x14ac:dyDescent="0.25">
      <c r="A66" s="71" t="s">
        <v>156</v>
      </c>
      <c r="B66" s="94" t="s">
        <v>157</v>
      </c>
      <c r="C66" s="116">
        <f>+'[1]Hedging (1)'!E36</f>
        <v>13.252761719135025</v>
      </c>
      <c r="D66" s="117" t="s">
        <v>158</v>
      </c>
      <c r="E66" s="89"/>
      <c r="F66" s="118"/>
      <c r="G66" s="119"/>
      <c r="H66" s="67"/>
      <c r="L66" s="67"/>
      <c r="M66" s="67"/>
    </row>
    <row r="67" spans="1:13" x14ac:dyDescent="0.25">
      <c r="B67" s="94"/>
      <c r="E67" s="89"/>
      <c r="F67" s="118"/>
      <c r="G67" s="119"/>
      <c r="H67" s="67"/>
      <c r="L67" s="67"/>
      <c r="M67" s="67"/>
    </row>
    <row r="68" spans="1:13" x14ac:dyDescent="0.25">
      <c r="B68" s="94" t="s">
        <v>159</v>
      </c>
      <c r="C68" s="89"/>
      <c r="D68" s="89"/>
      <c r="E68" s="89"/>
      <c r="F68" s="119"/>
      <c r="G68" s="119"/>
      <c r="H68" s="67"/>
      <c r="L68" s="67"/>
      <c r="M68" s="67"/>
    </row>
    <row r="69" spans="1:13" x14ac:dyDescent="0.25">
      <c r="B69" s="94" t="s">
        <v>160</v>
      </c>
      <c r="E69" s="89"/>
      <c r="F69" s="119"/>
      <c r="G69" s="119"/>
      <c r="H69" s="67"/>
      <c r="L69" s="67"/>
      <c r="M69" s="67"/>
    </row>
    <row r="70" spans="1:13" x14ac:dyDescent="0.25">
      <c r="A70" s="71" t="s">
        <v>161</v>
      </c>
      <c r="B70" s="65" t="s">
        <v>162</v>
      </c>
      <c r="C70" s="101">
        <f>+[1]RemainingTermGroup!G23/1000000</f>
        <v>1193.3148634000001</v>
      </c>
      <c r="D70" s="117" t="s">
        <v>158</v>
      </c>
      <c r="E70" s="65"/>
      <c r="F70" s="95">
        <f t="shared" ref="F70:F76" si="1">IF($C$77=0,"",IF(C70="[for completion]","",C70/$C$77))</f>
        <v>1.9342746394028033E-2</v>
      </c>
      <c r="G70" s="95" t="str">
        <f t="shared" ref="G70:G76" si="2">IF($D$77=0,"",IF(D70="[Mark as ND1 if not relevant]","",D70/$D$77))</f>
        <v/>
      </c>
      <c r="H70" s="67"/>
      <c r="L70" s="67"/>
      <c r="M70" s="67"/>
    </row>
    <row r="71" spans="1:13" x14ac:dyDescent="0.25">
      <c r="A71" s="71" t="s">
        <v>163</v>
      </c>
      <c r="B71" s="65" t="s">
        <v>164</v>
      </c>
      <c r="C71" s="101">
        <f>+[1]RemainingTermGroup!G24/1000000</f>
        <v>1333.1702170899996</v>
      </c>
      <c r="D71" s="117" t="s">
        <v>158</v>
      </c>
      <c r="E71" s="65"/>
      <c r="F71" s="95">
        <f t="shared" si="1"/>
        <v>2.1609697658311392E-2</v>
      </c>
      <c r="G71" s="95" t="str">
        <f t="shared" si="2"/>
        <v/>
      </c>
      <c r="H71" s="67"/>
      <c r="L71" s="67"/>
      <c r="M71" s="67"/>
    </row>
    <row r="72" spans="1:13" x14ac:dyDescent="0.25">
      <c r="A72" s="71" t="s">
        <v>165</v>
      </c>
      <c r="B72" s="65" t="s">
        <v>166</v>
      </c>
      <c r="C72" s="101">
        <f>+[1]RemainingTermGroup!G25/1000000</f>
        <v>1479.62284419</v>
      </c>
      <c r="D72" s="117" t="s">
        <v>158</v>
      </c>
      <c r="E72" s="65"/>
      <c r="F72" s="95">
        <f t="shared" si="1"/>
        <v>2.3983585817772712E-2</v>
      </c>
      <c r="G72" s="95" t="str">
        <f t="shared" si="2"/>
        <v/>
      </c>
      <c r="H72" s="67"/>
      <c r="L72" s="67"/>
      <c r="M72" s="67"/>
    </row>
    <row r="73" spans="1:13" x14ac:dyDescent="0.25">
      <c r="A73" s="71" t="s">
        <v>167</v>
      </c>
      <c r="B73" s="65" t="s">
        <v>168</v>
      </c>
      <c r="C73" s="101">
        <f>+[1]RemainingTermGroup!G26/1000000</f>
        <v>1603.1016896900001</v>
      </c>
      <c r="D73" s="117" t="s">
        <v>158</v>
      </c>
      <c r="E73" s="65"/>
      <c r="F73" s="95">
        <f t="shared" si="1"/>
        <v>2.5985086064512931E-2</v>
      </c>
      <c r="G73" s="95" t="str">
        <f t="shared" si="2"/>
        <v/>
      </c>
      <c r="H73" s="67"/>
      <c r="L73" s="67"/>
      <c r="M73" s="67"/>
    </row>
    <row r="74" spans="1:13" x14ac:dyDescent="0.25">
      <c r="A74" s="71" t="s">
        <v>169</v>
      </c>
      <c r="B74" s="65" t="s">
        <v>170</v>
      </c>
      <c r="C74" s="101">
        <f>+[1]RemainingTermGroup!G27/1000000</f>
        <v>1720.1757463000001</v>
      </c>
      <c r="D74" s="117" t="s">
        <v>158</v>
      </c>
      <c r="E74" s="65"/>
      <c r="F74" s="95">
        <f t="shared" si="1"/>
        <v>2.7882769446981821E-2</v>
      </c>
      <c r="G74" s="95" t="str">
        <f t="shared" si="2"/>
        <v/>
      </c>
      <c r="H74" s="67"/>
      <c r="L74" s="67"/>
      <c r="M74" s="67"/>
    </row>
    <row r="75" spans="1:13" x14ac:dyDescent="0.25">
      <c r="A75" s="71" t="s">
        <v>171</v>
      </c>
      <c r="B75" s="65" t="s">
        <v>172</v>
      </c>
      <c r="C75" s="101">
        <f>+[1]RemainingTermGroup!G28/1000000</f>
        <v>11636.846623159998</v>
      </c>
      <c r="D75" s="117" t="s">
        <v>158</v>
      </c>
      <c r="E75" s="65"/>
      <c r="F75" s="95">
        <f t="shared" si="1"/>
        <v>0.18862462872260016</v>
      </c>
      <c r="G75" s="95" t="str">
        <f t="shared" si="2"/>
        <v/>
      </c>
      <c r="H75" s="67"/>
      <c r="L75" s="67"/>
      <c r="M75" s="67"/>
    </row>
    <row r="76" spans="1:13" x14ac:dyDescent="0.25">
      <c r="A76" s="71" t="s">
        <v>173</v>
      </c>
      <c r="B76" s="65" t="s">
        <v>174</v>
      </c>
      <c r="C76" s="101">
        <f>+[1]RemainingTermGroup!G29/1000000</f>
        <v>42726.913296119979</v>
      </c>
      <c r="D76" s="117" t="s">
        <v>158</v>
      </c>
      <c r="E76" s="65"/>
      <c r="F76" s="95">
        <f t="shared" si="1"/>
        <v>0.69257148589579287</v>
      </c>
      <c r="G76" s="95" t="str">
        <f t="shared" si="2"/>
        <v/>
      </c>
      <c r="H76" s="67"/>
      <c r="L76" s="67"/>
      <c r="M76" s="67"/>
    </row>
    <row r="77" spans="1:13" x14ac:dyDescent="0.25">
      <c r="A77" s="71" t="s">
        <v>175</v>
      </c>
      <c r="B77" s="120" t="s">
        <v>143</v>
      </c>
      <c r="C77" s="110">
        <f>SUM(C70:C76)</f>
        <v>61693.145279949982</v>
      </c>
      <c r="D77" s="121">
        <f>SUM(D70:D76)</f>
        <v>0</v>
      </c>
      <c r="E77" s="94"/>
      <c r="F77" s="95">
        <f>SUM(F70:F76)</f>
        <v>0.99999999999999989</v>
      </c>
      <c r="G77" s="95">
        <f>SUM(G70:G76)</f>
        <v>0</v>
      </c>
      <c r="H77" s="67"/>
      <c r="L77" s="67"/>
      <c r="M77" s="67"/>
    </row>
    <row r="78" spans="1:13" hidden="1" outlineLevel="1" x14ac:dyDescent="0.25">
      <c r="A78" s="71" t="s">
        <v>176</v>
      </c>
      <c r="B78" s="122" t="s">
        <v>177</v>
      </c>
      <c r="C78" s="121"/>
      <c r="D78" s="121"/>
      <c r="E78" s="94"/>
      <c r="F78" s="95">
        <f>IF($C$77=0,"",IF(C78="[for completion]","",C78/$C$77))</f>
        <v>0</v>
      </c>
      <c r="G78" s="95" t="str">
        <f>IF($D$77=0,"",IF(D78="[for completion]","",D78/$D$77))</f>
        <v/>
      </c>
      <c r="H78" s="67"/>
      <c r="L78" s="67"/>
      <c r="M78" s="67"/>
    </row>
    <row r="79" spans="1:13" hidden="1" outlineLevel="1" x14ac:dyDescent="0.25">
      <c r="A79" s="71" t="s">
        <v>178</v>
      </c>
      <c r="B79" s="122" t="s">
        <v>179</v>
      </c>
      <c r="C79" s="121"/>
      <c r="D79" s="121"/>
      <c r="E79" s="94"/>
      <c r="F79" s="95">
        <f>IF($C$77=0,"",IF(C79="[for completion]","",C79/$C$77))</f>
        <v>0</v>
      </c>
      <c r="G79" s="95" t="str">
        <f>IF($D$77=0,"",IF(D79="[for completion]","",D79/$D$77))</f>
        <v/>
      </c>
      <c r="H79" s="67"/>
      <c r="L79" s="67"/>
      <c r="M79" s="67"/>
    </row>
    <row r="80" spans="1:13" hidden="1" outlineLevel="1" x14ac:dyDescent="0.25">
      <c r="A80" s="71" t="s">
        <v>180</v>
      </c>
      <c r="B80" s="122" t="s">
        <v>181</v>
      </c>
      <c r="C80" s="121"/>
      <c r="D80" s="121"/>
      <c r="E80" s="94"/>
      <c r="F80" s="95">
        <f>IF($C$77=0,"",IF(C80="[for completion]","",C80/$C$77))</f>
        <v>0</v>
      </c>
      <c r="G80" s="95" t="str">
        <f>IF($D$77=0,"",IF(D80="[for completion]","",D80/$D$77))</f>
        <v/>
      </c>
      <c r="H80" s="67"/>
      <c r="L80" s="67"/>
      <c r="M80" s="67"/>
    </row>
    <row r="81" spans="1:13" hidden="1" outlineLevel="1" x14ac:dyDescent="0.25">
      <c r="A81" s="71" t="s">
        <v>182</v>
      </c>
      <c r="B81" s="122" t="s">
        <v>183</v>
      </c>
      <c r="C81" s="121"/>
      <c r="D81" s="121"/>
      <c r="E81" s="94"/>
      <c r="F81" s="95">
        <f>IF($C$77=0,"",IF(C81="[for completion]","",C81/$C$77))</f>
        <v>0</v>
      </c>
      <c r="G81" s="95" t="str">
        <f>IF($D$77=0,"",IF(D81="[for completion]","",D81/$D$77))</f>
        <v/>
      </c>
      <c r="H81" s="67"/>
      <c r="L81" s="67"/>
      <c r="M81" s="67"/>
    </row>
    <row r="82" spans="1:13" hidden="1" outlineLevel="1" x14ac:dyDescent="0.25">
      <c r="A82" s="71" t="s">
        <v>184</v>
      </c>
      <c r="B82" s="122" t="s">
        <v>185</v>
      </c>
      <c r="C82" s="121"/>
      <c r="D82" s="121"/>
      <c r="E82" s="94"/>
      <c r="F82" s="95">
        <f>IF($C$77=0,"",IF(C82="[for completion]","",C82/$C$77))</f>
        <v>0</v>
      </c>
      <c r="G82" s="95" t="str">
        <f>IF($D$77=0,"",IF(D82="[for completion]","",D82/$D$77))</f>
        <v/>
      </c>
      <c r="H82" s="67"/>
      <c r="L82" s="67"/>
      <c r="M82" s="67"/>
    </row>
    <row r="83" spans="1:13" hidden="1" outlineLevel="1" x14ac:dyDescent="0.25">
      <c r="A83" s="71" t="s">
        <v>186</v>
      </c>
      <c r="B83" s="122"/>
      <c r="C83" s="107"/>
      <c r="D83" s="107"/>
      <c r="E83" s="94"/>
      <c r="F83" s="95"/>
      <c r="G83" s="95"/>
      <c r="H83" s="67"/>
      <c r="L83" s="67"/>
      <c r="M83" s="67"/>
    </row>
    <row r="84" spans="1:13" hidden="1" outlineLevel="1" x14ac:dyDescent="0.25">
      <c r="A84" s="71" t="s">
        <v>187</v>
      </c>
      <c r="B84" s="122"/>
      <c r="C84" s="107"/>
      <c r="D84" s="107"/>
      <c r="E84" s="94"/>
      <c r="F84" s="95"/>
      <c r="G84" s="95"/>
      <c r="H84" s="67"/>
      <c r="L84" s="67"/>
      <c r="M84" s="67"/>
    </row>
    <row r="85" spans="1:13" hidden="1" outlineLevel="1" x14ac:dyDescent="0.25">
      <c r="A85" s="71" t="s">
        <v>188</v>
      </c>
      <c r="B85" s="122"/>
      <c r="C85" s="107"/>
      <c r="D85" s="107"/>
      <c r="E85" s="94"/>
      <c r="F85" s="95"/>
      <c r="G85" s="95"/>
      <c r="H85" s="67"/>
      <c r="L85" s="67"/>
      <c r="M85" s="67"/>
    </row>
    <row r="86" spans="1:13" hidden="1" outlineLevel="1" x14ac:dyDescent="0.25">
      <c r="A86" s="71" t="s">
        <v>189</v>
      </c>
      <c r="B86" s="120"/>
      <c r="C86" s="107"/>
      <c r="D86" s="107"/>
      <c r="E86" s="94"/>
      <c r="F86" s="95">
        <f>IF($C$77=0,"",IF(C86="[for completion]","",C86/$C$77))</f>
        <v>0</v>
      </c>
      <c r="G86" s="95" t="str">
        <f>IF($D$77=0,"",IF(D86="[for completion]","",D86/$D$77))</f>
        <v/>
      </c>
      <c r="H86" s="67"/>
      <c r="L86" s="67"/>
      <c r="M86" s="67"/>
    </row>
    <row r="87" spans="1:13" hidden="1" outlineLevel="1" x14ac:dyDescent="0.25">
      <c r="A87" s="71" t="s">
        <v>190</v>
      </c>
      <c r="B87" s="122"/>
      <c r="C87" s="107"/>
      <c r="D87" s="107"/>
      <c r="E87" s="94"/>
      <c r="F87" s="95">
        <f>IF($C$77=0,"",IF(C87="[for completion]","",C87/$C$77))</f>
        <v>0</v>
      </c>
      <c r="G87" s="95" t="str">
        <f>IF($D$77=0,"",IF(D87="[for completion]","",D87/$D$77))</f>
        <v/>
      </c>
      <c r="H87" s="67"/>
      <c r="L87" s="67"/>
      <c r="M87" s="67"/>
    </row>
    <row r="88" spans="1:13" ht="15" customHeight="1" collapsed="1" x14ac:dyDescent="0.25">
      <c r="A88" s="97"/>
      <c r="B88" s="98" t="s">
        <v>191</v>
      </c>
      <c r="C88" s="103" t="s">
        <v>192</v>
      </c>
      <c r="D88" s="103" t="s">
        <v>193</v>
      </c>
      <c r="E88" s="99"/>
      <c r="F88" s="100" t="s">
        <v>194</v>
      </c>
      <c r="G88" s="123" t="s">
        <v>195</v>
      </c>
      <c r="H88" s="67"/>
      <c r="L88" s="67"/>
      <c r="M88" s="67"/>
    </row>
    <row r="89" spans="1:13" x14ac:dyDescent="0.25">
      <c r="A89" s="71" t="s">
        <v>196</v>
      </c>
      <c r="B89" s="94" t="s">
        <v>197</v>
      </c>
      <c r="C89" s="116">
        <f>+'[1]Bal bonds'!Q61</f>
        <v>4.2192555155637965</v>
      </c>
      <c r="D89" s="124">
        <f>+'[1]Bal bonds'!K61</f>
        <v>5.2131664936668543</v>
      </c>
      <c r="E89" s="89"/>
      <c r="F89" s="118"/>
      <c r="G89" s="119"/>
      <c r="H89" s="67"/>
      <c r="L89" s="67"/>
      <c r="M89" s="67"/>
    </row>
    <row r="90" spans="1:13" x14ac:dyDescent="0.25">
      <c r="B90" s="94"/>
      <c r="E90" s="89"/>
      <c r="F90" s="118"/>
      <c r="G90" s="119"/>
      <c r="H90" s="67"/>
      <c r="L90" s="67"/>
      <c r="M90" s="67"/>
    </row>
    <row r="91" spans="1:13" x14ac:dyDescent="0.25">
      <c r="B91" s="94" t="s">
        <v>198</v>
      </c>
      <c r="C91" s="89"/>
      <c r="D91" s="89"/>
      <c r="E91" s="89"/>
      <c r="F91" s="119"/>
      <c r="G91" s="119"/>
      <c r="H91" s="67"/>
      <c r="L91" s="67"/>
      <c r="M91" s="67"/>
    </row>
    <row r="92" spans="1:13" x14ac:dyDescent="0.25">
      <c r="A92" s="71" t="s">
        <v>199</v>
      </c>
      <c r="B92" s="94" t="s">
        <v>160</v>
      </c>
      <c r="E92" s="89"/>
      <c r="F92" s="119"/>
      <c r="G92" s="119"/>
      <c r="H92" s="67"/>
      <c r="L92" s="67"/>
      <c r="M92" s="67"/>
    </row>
    <row r="93" spans="1:13" x14ac:dyDescent="0.25">
      <c r="A93" s="71" t="s">
        <v>200</v>
      </c>
      <c r="B93" s="65" t="s">
        <v>162</v>
      </c>
      <c r="C93" s="101">
        <f>SUMIF('[1]Bal bonds'!$S$39:$S$61,B93,'[1]Bal bonds'!$E$39:$E$61)/1000000</f>
        <v>5000</v>
      </c>
      <c r="D93" s="101">
        <f>SUMIF('[1]Bal bonds'!$R$39:$R$61,B93,'[1]Bal bonds'!$E$39:$E$61)/1000000</f>
        <v>0</v>
      </c>
      <c r="E93" s="65"/>
      <c r="F93" s="95">
        <f t="shared" ref="F93:F99" si="3">IF($C$100=0,"",IF(C93="[for completion]","",IF(C93="","",C93/$C$100)))</f>
        <v>8.6404978475137381E-2</v>
      </c>
      <c r="G93" s="95">
        <f t="shared" ref="G93:G99" si="4">IF($D$100=0,"",IF(D93="[Mark as ND1 if not relevant]","",IF(D93="","",D93/$D$100)))</f>
        <v>0</v>
      </c>
      <c r="H93" s="67"/>
      <c r="L93" s="67"/>
      <c r="M93" s="67"/>
    </row>
    <row r="94" spans="1:13" x14ac:dyDescent="0.25">
      <c r="A94" s="71" t="s">
        <v>201</v>
      </c>
      <c r="B94" s="65" t="s">
        <v>164</v>
      </c>
      <c r="C94" s="101">
        <f>SUMIF('[1]Bal bonds'!$S$39:$S$61,B94,'[1]Bal bonds'!$E$39:$E$61)/1000000</f>
        <v>9737.4</v>
      </c>
      <c r="D94" s="101">
        <f>SUMIF('[1]Bal bonds'!$R$39:$R$61,B94,'[1]Bal bonds'!$E$39:$E$61)/1000000</f>
        <v>5000</v>
      </c>
      <c r="E94" s="65"/>
      <c r="F94" s="95">
        <f t="shared" si="3"/>
        <v>0.16827196748076054</v>
      </c>
      <c r="G94" s="95">
        <f t="shared" si="4"/>
        <v>8.6404978475137381E-2</v>
      </c>
      <c r="H94" s="67"/>
      <c r="L94" s="67"/>
      <c r="M94" s="67"/>
    </row>
    <row r="95" spans="1:13" x14ac:dyDescent="0.25">
      <c r="A95" s="71" t="s">
        <v>202</v>
      </c>
      <c r="B95" s="65" t="s">
        <v>166</v>
      </c>
      <c r="C95" s="101">
        <f>SUMIF('[1]Bal bonds'!$S$39:$S$61,B95,'[1]Bal bonds'!$E$39:$E$61)/1000000</f>
        <v>6968.7749999999996</v>
      </c>
      <c r="D95" s="101">
        <f>SUMIF('[1]Bal bonds'!$R$39:$R$61,B95,'[1]Bal bonds'!$E$39:$E$61)/1000000</f>
        <v>9737.4</v>
      </c>
      <c r="E95" s="65"/>
      <c r="F95" s="95">
        <f t="shared" si="3"/>
        <v>0.1204273707746151</v>
      </c>
      <c r="G95" s="95">
        <f t="shared" si="4"/>
        <v>0.16827196748076054</v>
      </c>
      <c r="H95" s="67"/>
      <c r="L95" s="67"/>
      <c r="M95" s="67"/>
    </row>
    <row r="96" spans="1:13" x14ac:dyDescent="0.25">
      <c r="A96" s="71" t="s">
        <v>203</v>
      </c>
      <c r="B96" s="65" t="s">
        <v>168</v>
      </c>
      <c r="C96" s="101">
        <f>SUMIF('[1]Bal bonds'!$S$39:$S$61,B96,'[1]Bal bonds'!$E$39:$E$61)/1000000</f>
        <v>15862.61</v>
      </c>
      <c r="D96" s="101">
        <f>SUMIF('[1]Bal bonds'!$R$39:$R$61,B96,'[1]Bal bonds'!$E$39:$E$61)/1000000</f>
        <v>6968.7749999999996</v>
      </c>
      <c r="E96" s="65"/>
      <c r="F96" s="95">
        <f t="shared" si="3"/>
        <v>0.27412169512189982</v>
      </c>
      <c r="G96" s="95">
        <f t="shared" si="4"/>
        <v>0.1204273707746151</v>
      </c>
      <c r="H96" s="67"/>
      <c r="L96" s="67"/>
      <c r="M96" s="67"/>
    </row>
    <row r="97" spans="1:14" x14ac:dyDescent="0.25">
      <c r="A97" s="71" t="s">
        <v>204</v>
      </c>
      <c r="B97" s="65" t="s">
        <v>170</v>
      </c>
      <c r="C97" s="101">
        <f>SUMIF('[1]Bal bonds'!$S$39:$S$61,B97,'[1]Bal bonds'!$E$39:$E$61)/1000000</f>
        <v>5000</v>
      </c>
      <c r="D97" s="101">
        <f>SUMIF('[1]Bal bonds'!$R$39:$R$61,B97,'[1]Bal bonds'!$E$39:$E$61)/1000000</f>
        <v>15862.61</v>
      </c>
      <c r="E97" s="65"/>
      <c r="F97" s="95">
        <f t="shared" si="3"/>
        <v>8.6404978475137381E-2</v>
      </c>
      <c r="G97" s="95">
        <f t="shared" si="4"/>
        <v>0.27412169512189982</v>
      </c>
      <c r="H97" s="67"/>
      <c r="L97" s="67"/>
      <c r="M97" s="67"/>
    </row>
    <row r="98" spans="1:14" x14ac:dyDescent="0.25">
      <c r="A98" s="71" t="s">
        <v>205</v>
      </c>
      <c r="B98" s="65" t="s">
        <v>172</v>
      </c>
      <c r="C98" s="101">
        <f>SUMIF('[1]Bal bonds'!$S$39:$S$61,B98,'[1]Bal bonds'!$E$39:$E$61)/1000000</f>
        <v>11732.35</v>
      </c>
      <c r="D98" s="101">
        <f>SUMIF('[1]Bal bonds'!$R$39:$R$61,B98,'[1]Bal bonds'!$E$39:$E$61)/1000000</f>
        <v>16732.349999999999</v>
      </c>
      <c r="E98" s="65"/>
      <c r="F98" s="95">
        <f t="shared" si="3"/>
        <v>0.20274668984255562</v>
      </c>
      <c r="G98" s="95">
        <f t="shared" si="4"/>
        <v>0.28915166831769296</v>
      </c>
      <c r="H98" s="67"/>
      <c r="L98" s="67"/>
      <c r="M98" s="67"/>
    </row>
    <row r="99" spans="1:14" x14ac:dyDescent="0.25">
      <c r="A99" s="71" t="s">
        <v>206</v>
      </c>
      <c r="B99" s="65" t="s">
        <v>174</v>
      </c>
      <c r="C99" s="101">
        <f>SUMIF('[1]Bal bonds'!$S$39:$S$61,B99,'[1]Bal bonds'!$E$39:$E$61)/1000000</f>
        <v>3565.9009999999998</v>
      </c>
      <c r="D99" s="101">
        <f>SUMIF('[1]Bal bonds'!$R$39:$R$61,B99,'[1]Bal bonds'!$E$39:$E$61)/1000000</f>
        <v>3565.9009999999998</v>
      </c>
      <c r="E99" s="65"/>
      <c r="F99" s="95">
        <f t="shared" si="3"/>
        <v>6.1622319829894169E-2</v>
      </c>
      <c r="G99" s="95">
        <f t="shared" si="4"/>
        <v>6.1622319829894169E-2</v>
      </c>
      <c r="H99" s="67"/>
      <c r="L99" s="67"/>
      <c r="M99" s="67"/>
    </row>
    <row r="100" spans="1:14" x14ac:dyDescent="0.25">
      <c r="A100" s="71" t="s">
        <v>207</v>
      </c>
      <c r="B100" s="120" t="s">
        <v>143</v>
      </c>
      <c r="C100" s="125">
        <f>SUM(C93:C99)</f>
        <v>57867.036</v>
      </c>
      <c r="D100" s="125">
        <f>SUM(D93:D99)</f>
        <v>57867.036</v>
      </c>
      <c r="E100" s="94"/>
      <c r="F100" s="95">
        <f>SUM(F93:F99)</f>
        <v>1</v>
      </c>
      <c r="G100" s="95">
        <f>SUM(G93:G99)</f>
        <v>1</v>
      </c>
      <c r="H100" s="67"/>
      <c r="L100" s="67"/>
      <c r="M100" s="67"/>
    </row>
    <row r="101" spans="1:14" hidden="1" outlineLevel="1" x14ac:dyDescent="0.25">
      <c r="A101" s="71" t="s">
        <v>208</v>
      </c>
      <c r="B101" s="122" t="s">
        <v>177</v>
      </c>
      <c r="C101" s="107"/>
      <c r="D101" s="107"/>
      <c r="E101" s="94"/>
      <c r="F101" s="95">
        <f>IF($C$100=0,"",IF(C101="[for completion]","",C101/$C$100))</f>
        <v>0</v>
      </c>
      <c r="G101" s="95">
        <f>IF($D$100=0,"",IF(D101="[for completion]","",D101/$D$100))</f>
        <v>0</v>
      </c>
      <c r="H101" s="67"/>
      <c r="L101" s="67"/>
      <c r="M101" s="67"/>
    </row>
    <row r="102" spans="1:14" hidden="1" outlineLevel="1" x14ac:dyDescent="0.25">
      <c r="A102" s="71" t="s">
        <v>209</v>
      </c>
      <c r="B102" s="122" t="s">
        <v>179</v>
      </c>
      <c r="C102" s="107"/>
      <c r="D102" s="107"/>
      <c r="E102" s="94"/>
      <c r="F102" s="95">
        <f>IF($C$100=0,"",IF(C102="[for completion]","",C102/$C$100))</f>
        <v>0</v>
      </c>
      <c r="G102" s="95">
        <f>IF($D$100=0,"",IF(D102="[for completion]","",D102/$D$100))</f>
        <v>0</v>
      </c>
      <c r="H102" s="67"/>
      <c r="L102" s="67"/>
      <c r="M102" s="67"/>
    </row>
    <row r="103" spans="1:14" hidden="1" outlineLevel="1" x14ac:dyDescent="0.25">
      <c r="A103" s="71" t="s">
        <v>210</v>
      </c>
      <c r="B103" s="122" t="s">
        <v>181</v>
      </c>
      <c r="C103" s="107"/>
      <c r="D103" s="107"/>
      <c r="E103" s="94"/>
      <c r="F103" s="95">
        <f>IF($C$100=0,"",IF(C103="[for completion]","",C103/$C$100))</f>
        <v>0</v>
      </c>
      <c r="G103" s="95">
        <f>IF($D$100=0,"",IF(D103="[for completion]","",D103/$D$100))</f>
        <v>0</v>
      </c>
      <c r="H103" s="67"/>
      <c r="L103" s="67"/>
      <c r="M103" s="67"/>
    </row>
    <row r="104" spans="1:14" hidden="1" outlineLevel="1" x14ac:dyDescent="0.25">
      <c r="A104" s="71" t="s">
        <v>211</v>
      </c>
      <c r="B104" s="122" t="s">
        <v>183</v>
      </c>
      <c r="C104" s="107"/>
      <c r="D104" s="107"/>
      <c r="E104" s="94"/>
      <c r="F104" s="95">
        <f>IF($C$100=0,"",IF(C104="[for completion]","",C104/$C$100))</f>
        <v>0</v>
      </c>
      <c r="G104" s="95">
        <f>IF($D$100=0,"",IF(D104="[for completion]","",D104/$D$100))</f>
        <v>0</v>
      </c>
      <c r="H104" s="67"/>
      <c r="L104" s="67"/>
      <c r="M104" s="67"/>
    </row>
    <row r="105" spans="1:14" hidden="1" outlineLevel="1" x14ac:dyDescent="0.25">
      <c r="A105" s="71" t="s">
        <v>212</v>
      </c>
      <c r="B105" s="122" t="s">
        <v>185</v>
      </c>
      <c r="C105" s="107"/>
      <c r="D105" s="107"/>
      <c r="E105" s="94"/>
      <c r="F105" s="95">
        <f>IF($C$100=0,"",IF(C105="[for completion]","",C105/$C$100))</f>
        <v>0</v>
      </c>
      <c r="G105" s="95">
        <f>IF($D$100=0,"",IF(D105="[for completion]","",D105/$D$100))</f>
        <v>0</v>
      </c>
      <c r="H105" s="67"/>
      <c r="L105" s="67"/>
      <c r="M105" s="67"/>
    </row>
    <row r="106" spans="1:14" hidden="1" outlineLevel="1" x14ac:dyDescent="0.25">
      <c r="A106" s="71" t="s">
        <v>213</v>
      </c>
      <c r="B106" s="122"/>
      <c r="C106" s="107"/>
      <c r="D106" s="107"/>
      <c r="E106" s="94"/>
      <c r="F106" s="95"/>
      <c r="G106" s="95"/>
      <c r="H106" s="67"/>
      <c r="L106" s="67"/>
      <c r="M106" s="67"/>
    </row>
    <row r="107" spans="1:14" hidden="1" outlineLevel="1" x14ac:dyDescent="0.25">
      <c r="A107" s="71" t="s">
        <v>214</v>
      </c>
      <c r="B107" s="122"/>
      <c r="C107" s="107"/>
      <c r="D107" s="107"/>
      <c r="E107" s="94"/>
      <c r="F107" s="95"/>
      <c r="G107" s="95"/>
      <c r="H107" s="67"/>
      <c r="L107" s="67"/>
      <c r="M107" s="67"/>
    </row>
    <row r="108" spans="1:14" hidden="1" outlineLevel="1" x14ac:dyDescent="0.25">
      <c r="A108" s="71" t="s">
        <v>215</v>
      </c>
      <c r="B108" s="120"/>
      <c r="C108" s="107"/>
      <c r="D108" s="107"/>
      <c r="E108" s="94"/>
      <c r="F108" s="95"/>
      <c r="G108" s="95"/>
      <c r="H108" s="67"/>
      <c r="L108" s="67"/>
      <c r="M108" s="67"/>
    </row>
    <row r="109" spans="1:14" hidden="1" outlineLevel="1" x14ac:dyDescent="0.25">
      <c r="A109" s="71" t="s">
        <v>216</v>
      </c>
      <c r="B109" s="122"/>
      <c r="C109" s="107"/>
      <c r="D109" s="107"/>
      <c r="E109" s="94"/>
      <c r="F109" s="95"/>
      <c r="G109" s="95"/>
      <c r="H109" s="67"/>
      <c r="L109" s="67"/>
      <c r="M109" s="67"/>
    </row>
    <row r="110" spans="1:14" hidden="1" outlineLevel="1" x14ac:dyDescent="0.25">
      <c r="A110" s="71" t="s">
        <v>217</v>
      </c>
      <c r="B110" s="122"/>
      <c r="C110" s="107"/>
      <c r="D110" s="107"/>
      <c r="E110" s="94"/>
      <c r="F110" s="95"/>
      <c r="G110" s="95"/>
      <c r="H110" s="67"/>
      <c r="L110" s="67"/>
      <c r="M110" s="67"/>
    </row>
    <row r="111" spans="1:14" ht="15" customHeight="1" collapsed="1" x14ac:dyDescent="0.25">
      <c r="A111" s="97"/>
      <c r="B111" s="98" t="s">
        <v>218</v>
      </c>
      <c r="C111" s="126" t="s">
        <v>219</v>
      </c>
      <c r="D111" s="126" t="s">
        <v>220</v>
      </c>
      <c r="E111" s="99"/>
      <c r="F111" s="100" t="s">
        <v>221</v>
      </c>
      <c r="G111" s="100" t="s">
        <v>222</v>
      </c>
      <c r="H111" s="67"/>
      <c r="L111" s="67"/>
      <c r="M111" s="67"/>
    </row>
    <row r="112" spans="1:14" s="129" customFormat="1" x14ac:dyDescent="0.25">
      <c r="A112" s="71" t="s">
        <v>223</v>
      </c>
      <c r="B112" s="94" t="s">
        <v>224</v>
      </c>
      <c r="C112" s="127">
        <v>0</v>
      </c>
      <c r="D112" s="117"/>
      <c r="E112" s="128"/>
      <c r="F112" s="95">
        <f t="shared" ref="F112:F128" si="5">IF($C$129=0,"",IF(C112="[for completion]","",IF(C112="","",C112/$C$129)))</f>
        <v>0</v>
      </c>
      <c r="G112" s="95" t="str">
        <f t="shared" ref="G112:G128" si="6">IF($D$129=0,"",IF(D112="[for completion]","",IF(D112="","",D112/$D$129)))</f>
        <v/>
      </c>
      <c r="I112" s="71"/>
      <c r="J112" s="71"/>
      <c r="K112" s="71"/>
      <c r="L112" s="67" t="s">
        <v>225</v>
      </c>
      <c r="M112" s="67"/>
      <c r="N112" s="67"/>
    </row>
    <row r="113" spans="1:14" s="129" customFormat="1" x14ac:dyDescent="0.25">
      <c r="A113" s="71" t="s">
        <v>226</v>
      </c>
      <c r="B113" s="94" t="s">
        <v>227</v>
      </c>
      <c r="C113" s="127">
        <v>0</v>
      </c>
      <c r="D113" s="117"/>
      <c r="E113" s="128"/>
      <c r="F113" s="95">
        <f t="shared" si="5"/>
        <v>0</v>
      </c>
      <c r="G113" s="95" t="str">
        <f t="shared" si="6"/>
        <v/>
      </c>
      <c r="I113" s="71"/>
      <c r="J113" s="71"/>
      <c r="K113" s="71"/>
      <c r="L113" s="94" t="s">
        <v>227</v>
      </c>
      <c r="M113" s="67"/>
      <c r="N113" s="67"/>
    </row>
    <row r="114" spans="1:14" s="129" customFormat="1" x14ac:dyDescent="0.25">
      <c r="A114" s="71" t="s">
        <v>228</v>
      </c>
      <c r="B114" s="94" t="s">
        <v>229</v>
      </c>
      <c r="C114" s="127">
        <v>0</v>
      </c>
      <c r="D114" s="117"/>
      <c r="E114" s="128"/>
      <c r="F114" s="95">
        <f t="shared" si="5"/>
        <v>0</v>
      </c>
      <c r="G114" s="95" t="str">
        <f t="shared" si="6"/>
        <v/>
      </c>
      <c r="I114" s="71"/>
      <c r="J114" s="71"/>
      <c r="K114" s="71"/>
      <c r="L114" s="94" t="s">
        <v>229</v>
      </c>
      <c r="M114" s="67"/>
      <c r="N114" s="67"/>
    </row>
    <row r="115" spans="1:14" s="129" customFormat="1" x14ac:dyDescent="0.25">
      <c r="A115" s="71" t="s">
        <v>230</v>
      </c>
      <c r="B115" s="94" t="s">
        <v>231</v>
      </c>
      <c r="C115" s="127">
        <v>0</v>
      </c>
      <c r="D115" s="117"/>
      <c r="E115" s="128"/>
      <c r="F115" s="95">
        <f t="shared" si="5"/>
        <v>0</v>
      </c>
      <c r="G115" s="95" t="str">
        <f t="shared" si="6"/>
        <v/>
      </c>
      <c r="I115" s="71"/>
      <c r="J115" s="71"/>
      <c r="K115" s="71"/>
      <c r="L115" s="94" t="s">
        <v>231</v>
      </c>
      <c r="M115" s="67"/>
      <c r="N115" s="67"/>
    </row>
    <row r="116" spans="1:14" s="129" customFormat="1" x14ac:dyDescent="0.25">
      <c r="A116" s="71" t="s">
        <v>232</v>
      </c>
      <c r="B116" s="94" t="s">
        <v>233</v>
      </c>
      <c r="C116" s="127">
        <v>0</v>
      </c>
      <c r="D116" s="117"/>
      <c r="E116" s="128"/>
      <c r="F116" s="95">
        <f t="shared" si="5"/>
        <v>0</v>
      </c>
      <c r="G116" s="95" t="str">
        <f t="shared" si="6"/>
        <v/>
      </c>
      <c r="I116" s="71"/>
      <c r="J116" s="71"/>
      <c r="K116" s="71"/>
      <c r="L116" s="94" t="s">
        <v>233</v>
      </c>
      <c r="M116" s="67"/>
      <c r="N116" s="67"/>
    </row>
    <row r="117" spans="1:14" s="129" customFormat="1" x14ac:dyDescent="0.25">
      <c r="A117" s="71" t="s">
        <v>234</v>
      </c>
      <c r="B117" s="94" t="s">
        <v>235</v>
      </c>
      <c r="C117" s="127">
        <v>0</v>
      </c>
      <c r="D117" s="117"/>
      <c r="E117" s="94"/>
      <c r="F117" s="95">
        <f t="shared" si="5"/>
        <v>0</v>
      </c>
      <c r="G117" s="95" t="str">
        <f t="shared" si="6"/>
        <v/>
      </c>
      <c r="I117" s="71"/>
      <c r="J117" s="71"/>
      <c r="K117" s="71"/>
      <c r="L117" s="94" t="s">
        <v>235</v>
      </c>
      <c r="M117" s="67"/>
      <c r="N117" s="67"/>
    </row>
    <row r="118" spans="1:14" x14ac:dyDescent="0.25">
      <c r="A118" s="71" t="s">
        <v>236</v>
      </c>
      <c r="B118" s="94" t="s">
        <v>237</v>
      </c>
      <c r="C118" s="127">
        <v>0</v>
      </c>
      <c r="D118" s="117"/>
      <c r="E118" s="94"/>
      <c r="F118" s="95">
        <f t="shared" si="5"/>
        <v>0</v>
      </c>
      <c r="G118" s="95" t="str">
        <f t="shared" si="6"/>
        <v/>
      </c>
      <c r="L118" s="94" t="s">
        <v>237</v>
      </c>
      <c r="M118" s="67"/>
    </row>
    <row r="119" spans="1:14" x14ac:dyDescent="0.25">
      <c r="A119" s="71" t="s">
        <v>238</v>
      </c>
      <c r="B119" s="94" t="s">
        <v>239</v>
      </c>
      <c r="C119" s="127">
        <v>0</v>
      </c>
      <c r="D119" s="117"/>
      <c r="E119" s="94"/>
      <c r="F119" s="95">
        <f t="shared" si="5"/>
        <v>0</v>
      </c>
      <c r="G119" s="95" t="str">
        <f t="shared" si="6"/>
        <v/>
      </c>
      <c r="L119" s="94" t="s">
        <v>239</v>
      </c>
      <c r="M119" s="67"/>
    </row>
    <row r="120" spans="1:14" x14ac:dyDescent="0.25">
      <c r="A120" s="71" t="s">
        <v>240</v>
      </c>
      <c r="B120" s="94" t="s">
        <v>241</v>
      </c>
      <c r="C120" s="127">
        <v>0</v>
      </c>
      <c r="D120" s="117"/>
      <c r="E120" s="94"/>
      <c r="F120" s="95">
        <f t="shared" si="5"/>
        <v>0</v>
      </c>
      <c r="G120" s="95" t="str">
        <f t="shared" si="6"/>
        <v/>
      </c>
      <c r="L120" s="94" t="s">
        <v>241</v>
      </c>
      <c r="M120" s="67"/>
    </row>
    <row r="121" spans="1:14" x14ac:dyDescent="0.25">
      <c r="A121" s="71" t="s">
        <v>242</v>
      </c>
      <c r="B121" s="94" t="s">
        <v>243</v>
      </c>
      <c r="C121" s="127">
        <v>0</v>
      </c>
      <c r="D121" s="117"/>
      <c r="E121" s="94"/>
      <c r="F121" s="95">
        <f t="shared" si="5"/>
        <v>0</v>
      </c>
      <c r="G121" s="95" t="str">
        <f t="shared" si="6"/>
        <v/>
      </c>
      <c r="L121" s="94"/>
      <c r="M121" s="67"/>
    </row>
    <row r="122" spans="1:14" x14ac:dyDescent="0.25">
      <c r="A122" s="71" t="s">
        <v>244</v>
      </c>
      <c r="B122" s="94" t="s">
        <v>245</v>
      </c>
      <c r="C122" s="127">
        <v>0</v>
      </c>
      <c r="D122" s="117"/>
      <c r="E122" s="94"/>
      <c r="F122" s="95">
        <f t="shared" si="5"/>
        <v>0</v>
      </c>
      <c r="G122" s="95" t="str">
        <f t="shared" si="6"/>
        <v/>
      </c>
      <c r="L122" s="94" t="s">
        <v>245</v>
      </c>
      <c r="M122" s="67"/>
    </row>
    <row r="123" spans="1:14" x14ac:dyDescent="0.25">
      <c r="A123" s="71" t="s">
        <v>246</v>
      </c>
      <c r="B123" s="94" t="s">
        <v>60</v>
      </c>
      <c r="C123" s="101">
        <f>+C58</f>
        <v>66404.511098949981</v>
      </c>
      <c r="D123" s="117"/>
      <c r="E123" s="94"/>
      <c r="F123" s="95">
        <f t="shared" si="5"/>
        <v>1</v>
      </c>
      <c r="G123" s="95" t="str">
        <f t="shared" si="6"/>
        <v/>
      </c>
      <c r="L123" s="94" t="s">
        <v>60</v>
      </c>
      <c r="M123" s="67"/>
    </row>
    <row r="124" spans="1:14" x14ac:dyDescent="0.25">
      <c r="A124" s="71" t="s">
        <v>247</v>
      </c>
      <c r="B124" s="65" t="s">
        <v>248</v>
      </c>
      <c r="C124" s="127">
        <v>0</v>
      </c>
      <c r="D124" s="117"/>
      <c r="E124" s="94"/>
      <c r="F124" s="95">
        <f t="shared" si="5"/>
        <v>0</v>
      </c>
      <c r="G124" s="95" t="str">
        <f t="shared" si="6"/>
        <v/>
      </c>
      <c r="L124" s="65" t="s">
        <v>248</v>
      </c>
      <c r="M124" s="67"/>
    </row>
    <row r="125" spans="1:14" x14ac:dyDescent="0.25">
      <c r="A125" s="71" t="s">
        <v>249</v>
      </c>
      <c r="B125" s="94" t="s">
        <v>250</v>
      </c>
      <c r="C125" s="127">
        <v>0</v>
      </c>
      <c r="D125" s="117"/>
      <c r="E125" s="94"/>
      <c r="F125" s="95">
        <f t="shared" si="5"/>
        <v>0</v>
      </c>
      <c r="G125" s="95" t="str">
        <f t="shared" si="6"/>
        <v/>
      </c>
      <c r="L125" s="94" t="s">
        <v>250</v>
      </c>
      <c r="M125" s="67"/>
    </row>
    <row r="126" spans="1:14" x14ac:dyDescent="0.25">
      <c r="A126" s="71" t="s">
        <v>251</v>
      </c>
      <c r="B126" s="94" t="s">
        <v>252</v>
      </c>
      <c r="C126" s="127">
        <v>0</v>
      </c>
      <c r="D126" s="117"/>
      <c r="E126" s="94"/>
      <c r="F126" s="95">
        <f t="shared" si="5"/>
        <v>0</v>
      </c>
      <c r="G126" s="95" t="str">
        <f t="shared" si="6"/>
        <v/>
      </c>
      <c r="H126" s="114"/>
      <c r="L126" s="94" t="s">
        <v>252</v>
      </c>
      <c r="M126" s="67"/>
    </row>
    <row r="127" spans="1:14" x14ac:dyDescent="0.25">
      <c r="A127" s="71" t="s">
        <v>253</v>
      </c>
      <c r="B127" s="94" t="s">
        <v>254</v>
      </c>
      <c r="C127" s="127">
        <v>0</v>
      </c>
      <c r="D127" s="117"/>
      <c r="E127" s="94"/>
      <c r="F127" s="95">
        <f t="shared" si="5"/>
        <v>0</v>
      </c>
      <c r="G127" s="95" t="str">
        <f t="shared" si="6"/>
        <v/>
      </c>
      <c r="H127" s="67"/>
      <c r="L127" s="94" t="s">
        <v>254</v>
      </c>
      <c r="M127" s="67"/>
    </row>
    <row r="128" spans="1:14" x14ac:dyDescent="0.25">
      <c r="A128" s="71" t="s">
        <v>255</v>
      </c>
      <c r="B128" s="94" t="s">
        <v>141</v>
      </c>
      <c r="C128" s="127">
        <v>0</v>
      </c>
      <c r="D128" s="117"/>
      <c r="E128" s="94"/>
      <c r="F128" s="95">
        <f t="shared" si="5"/>
        <v>0</v>
      </c>
      <c r="G128" s="95" t="str">
        <f t="shared" si="6"/>
        <v/>
      </c>
      <c r="H128" s="67"/>
      <c r="L128" s="67"/>
      <c r="M128" s="67"/>
    </row>
    <row r="129" spans="1:14" x14ac:dyDescent="0.25">
      <c r="A129" s="71" t="s">
        <v>256</v>
      </c>
      <c r="B129" s="120" t="s">
        <v>143</v>
      </c>
      <c r="C129" s="127">
        <f>SUM(C112:C128)</f>
        <v>66404.511098949981</v>
      </c>
      <c r="D129" s="127">
        <f>SUM(D112:D128)</f>
        <v>0</v>
      </c>
      <c r="E129" s="94"/>
      <c r="F129" s="76">
        <f>SUM(F112:F128)</f>
        <v>1</v>
      </c>
      <c r="G129" s="76">
        <f>SUM(G112:G128)</f>
        <v>0</v>
      </c>
      <c r="H129" s="67"/>
      <c r="L129" s="67"/>
      <c r="M129" s="67"/>
    </row>
    <row r="130" spans="1:14" hidden="1" outlineLevel="1" x14ac:dyDescent="0.25">
      <c r="A130" s="71" t="s">
        <v>257</v>
      </c>
      <c r="B130" s="111" t="s">
        <v>145</v>
      </c>
      <c r="E130" s="94"/>
      <c r="F130" s="95" t="str">
        <f>IF($C$129=0,"",IF(C130="[for completion]","",IF(C130="","",C130/$C$129)))</f>
        <v/>
      </c>
      <c r="G130" s="95" t="str">
        <f>IF($D$129=0,"",IF(D130="[for completion]","",IF(D130="","",D130/$D$129)))</f>
        <v/>
      </c>
      <c r="H130" s="67"/>
      <c r="L130" s="67"/>
      <c r="M130" s="67"/>
    </row>
    <row r="131" spans="1:14" hidden="1" outlineLevel="1" x14ac:dyDescent="0.25">
      <c r="A131" s="71" t="s">
        <v>258</v>
      </c>
      <c r="B131" s="111" t="s">
        <v>145</v>
      </c>
      <c r="E131" s="94"/>
      <c r="F131" s="95">
        <f t="shared" ref="F131:F136" si="7">IF($C$129=0,"",IF(C131="[for completion]","",C131/$C$129))</f>
        <v>0</v>
      </c>
      <c r="G131" s="95" t="str">
        <f t="shared" ref="G131:G136" si="8">IF($D$129=0,"",IF(D131="[for completion]","",D131/$D$129))</f>
        <v/>
      </c>
      <c r="H131" s="67"/>
      <c r="L131" s="67"/>
      <c r="M131" s="67"/>
    </row>
    <row r="132" spans="1:14" hidden="1" outlineLevel="1" x14ac:dyDescent="0.25">
      <c r="A132" s="71" t="s">
        <v>259</v>
      </c>
      <c r="B132" s="111" t="s">
        <v>145</v>
      </c>
      <c r="E132" s="94"/>
      <c r="F132" s="95">
        <f t="shared" si="7"/>
        <v>0</v>
      </c>
      <c r="G132" s="95" t="str">
        <f t="shared" si="8"/>
        <v/>
      </c>
      <c r="H132" s="67"/>
      <c r="L132" s="67"/>
      <c r="M132" s="67"/>
    </row>
    <row r="133" spans="1:14" hidden="1" outlineLevel="1" x14ac:dyDescent="0.25">
      <c r="A133" s="71" t="s">
        <v>260</v>
      </c>
      <c r="B133" s="111" t="s">
        <v>145</v>
      </c>
      <c r="E133" s="94"/>
      <c r="F133" s="95">
        <f t="shared" si="7"/>
        <v>0</v>
      </c>
      <c r="G133" s="95" t="str">
        <f t="shared" si="8"/>
        <v/>
      </c>
      <c r="H133" s="67"/>
      <c r="L133" s="67"/>
      <c r="M133" s="67"/>
    </row>
    <row r="134" spans="1:14" hidden="1" outlineLevel="1" x14ac:dyDescent="0.25">
      <c r="A134" s="71" t="s">
        <v>261</v>
      </c>
      <c r="B134" s="111" t="s">
        <v>145</v>
      </c>
      <c r="E134" s="94"/>
      <c r="F134" s="95">
        <f t="shared" si="7"/>
        <v>0</v>
      </c>
      <c r="G134" s="95" t="str">
        <f t="shared" si="8"/>
        <v/>
      </c>
      <c r="H134" s="67"/>
      <c r="L134" s="67"/>
      <c r="M134" s="67"/>
    </row>
    <row r="135" spans="1:14" hidden="1" outlineLevel="1" x14ac:dyDescent="0.25">
      <c r="A135" s="71" t="s">
        <v>262</v>
      </c>
      <c r="B135" s="111" t="s">
        <v>145</v>
      </c>
      <c r="E135" s="94"/>
      <c r="F135" s="95">
        <f t="shared" si="7"/>
        <v>0</v>
      </c>
      <c r="G135" s="95" t="str">
        <f t="shared" si="8"/>
        <v/>
      </c>
      <c r="H135" s="67"/>
      <c r="L135" s="67"/>
      <c r="M135" s="67"/>
    </row>
    <row r="136" spans="1:14" hidden="1" outlineLevel="1" x14ac:dyDescent="0.25">
      <c r="A136" s="71" t="s">
        <v>263</v>
      </c>
      <c r="B136" s="111" t="s">
        <v>145</v>
      </c>
      <c r="E136" s="94"/>
      <c r="F136" s="95">
        <f t="shared" si="7"/>
        <v>0</v>
      </c>
      <c r="G136" s="95" t="str">
        <f t="shared" si="8"/>
        <v/>
      </c>
      <c r="H136" s="67"/>
      <c r="L136" s="67"/>
      <c r="M136" s="67"/>
    </row>
    <row r="137" spans="1:14" ht="15" customHeight="1" collapsed="1" x14ac:dyDescent="0.25">
      <c r="A137" s="97"/>
      <c r="B137" s="98" t="s">
        <v>264</v>
      </c>
      <c r="C137" s="126" t="s">
        <v>219</v>
      </c>
      <c r="D137" s="126" t="s">
        <v>220</v>
      </c>
      <c r="E137" s="99"/>
      <c r="F137" s="100" t="s">
        <v>221</v>
      </c>
      <c r="G137" s="100" t="s">
        <v>222</v>
      </c>
      <c r="H137" s="67"/>
      <c r="L137" s="67"/>
      <c r="M137" s="67"/>
    </row>
    <row r="138" spans="1:14" s="129" customFormat="1" x14ac:dyDescent="0.25">
      <c r="A138" s="71" t="s">
        <v>265</v>
      </c>
      <c r="B138" s="94" t="s">
        <v>224</v>
      </c>
      <c r="C138" s="101">
        <f>SUMIF('[1]Bal bonds'!$C$39:$C$72,B138,'[1]Bal bonds'!$D$39:$D$72)/1000000</f>
        <v>3365</v>
      </c>
      <c r="D138" s="101">
        <f>SUMIF('[1]Bal bonds'!$C$39:$C$72,B138,'[1]Bal bonds'!$E$39:$E$72)/1000000</f>
        <v>31645.835999999999</v>
      </c>
      <c r="E138" s="128"/>
      <c r="F138" s="95">
        <f t="shared" ref="F138:F154" si="9">IF($C$155=0,"",IF(C138="[for completion]","",IF(C138="","",C138/$C$155)))</f>
        <v>0.13446553446553447</v>
      </c>
      <c r="G138" s="95">
        <f t="shared" ref="G138:G154" si="10">IF($D$155=0,"",IF(D138="[for completion]","",IF(D138="","",D138/$D$155)))</f>
        <v>0.54687155568154555</v>
      </c>
      <c r="H138" s="67"/>
      <c r="I138" s="71"/>
      <c r="J138" s="71"/>
      <c r="K138" s="71"/>
      <c r="L138" s="67"/>
      <c r="M138" s="67"/>
      <c r="N138" s="67"/>
    </row>
    <row r="139" spans="1:14" s="129" customFormat="1" x14ac:dyDescent="0.25">
      <c r="A139" s="71" t="s">
        <v>266</v>
      </c>
      <c r="B139" s="94" t="s">
        <v>227</v>
      </c>
      <c r="C139" s="101">
        <f>SUMIF('[1]Bal bonds'!$C$39:$C$72,B139,'[1]Bal bonds'!$D$39:$D$72)/1000000</f>
        <v>0</v>
      </c>
      <c r="D139" s="101">
        <f>SUMIF('[1]Bal bonds'!$C$39:$C$72,B139,'[1]Bal bonds'!$E$39:$E$72)/1000000</f>
        <v>0</v>
      </c>
      <c r="E139" s="128"/>
      <c r="F139" s="95">
        <f t="shared" si="9"/>
        <v>0</v>
      </c>
      <c r="G139" s="95">
        <f t="shared" si="10"/>
        <v>0</v>
      </c>
      <c r="H139" s="67"/>
      <c r="I139" s="71"/>
      <c r="J139" s="71"/>
      <c r="K139" s="71"/>
      <c r="L139" s="67"/>
      <c r="M139" s="67"/>
      <c r="N139" s="67"/>
    </row>
    <row r="140" spans="1:14" s="129" customFormat="1" x14ac:dyDescent="0.25">
      <c r="A140" s="71" t="s">
        <v>267</v>
      </c>
      <c r="B140" s="94" t="s">
        <v>229</v>
      </c>
      <c r="C140" s="101">
        <f>SUMIF('[1]Bal bonds'!$C$39:$C$72,B140,'[1]Bal bonds'!$D$39:$D$72)/1000000</f>
        <v>0</v>
      </c>
      <c r="D140" s="101">
        <f>SUMIF('[1]Bal bonds'!$C$39:$C$72,B140,'[1]Bal bonds'!$E$39:$E$72)/1000000</f>
        <v>0</v>
      </c>
      <c r="E140" s="128"/>
      <c r="F140" s="95">
        <f t="shared" si="9"/>
        <v>0</v>
      </c>
      <c r="G140" s="95">
        <f t="shared" si="10"/>
        <v>0</v>
      </c>
      <c r="H140" s="67"/>
      <c r="I140" s="71"/>
      <c r="J140" s="71"/>
      <c r="K140" s="71"/>
      <c r="L140" s="67"/>
      <c r="M140" s="67"/>
      <c r="N140" s="67"/>
    </row>
    <row r="141" spans="1:14" s="129" customFormat="1" x14ac:dyDescent="0.25">
      <c r="A141" s="71" t="s">
        <v>268</v>
      </c>
      <c r="B141" s="94" t="s">
        <v>231</v>
      </c>
      <c r="C141" s="101">
        <f>SUMIF('[1]Bal bonds'!$C$39:$C$72,B141,'[1]Bal bonds'!$D$39:$D$72)/1000000</f>
        <v>0</v>
      </c>
      <c r="D141" s="101">
        <f>SUMIF('[1]Bal bonds'!$C$39:$C$72,B141,'[1]Bal bonds'!$E$39:$E$72)/1000000</f>
        <v>0</v>
      </c>
      <c r="E141" s="128"/>
      <c r="F141" s="95">
        <f t="shared" si="9"/>
        <v>0</v>
      </c>
      <c r="G141" s="95">
        <f t="shared" si="10"/>
        <v>0</v>
      </c>
      <c r="H141" s="67"/>
      <c r="I141" s="71"/>
      <c r="J141" s="71"/>
      <c r="K141" s="71"/>
      <c r="L141" s="67"/>
      <c r="M141" s="67"/>
      <c r="N141" s="67"/>
    </row>
    <row r="142" spans="1:14" s="129" customFormat="1" x14ac:dyDescent="0.25">
      <c r="A142" s="71" t="s">
        <v>269</v>
      </c>
      <c r="B142" s="94" t="s">
        <v>233</v>
      </c>
      <c r="C142" s="101">
        <f>SUMIF('[1]Bal bonds'!$C$39:$C$72,B142,'[1]Bal bonds'!$D$39:$D$72)/1000000</f>
        <v>0</v>
      </c>
      <c r="D142" s="101">
        <f>SUMIF('[1]Bal bonds'!$C$39:$C$72,B142,'[1]Bal bonds'!$E$39:$E$72)/1000000</f>
        <v>0</v>
      </c>
      <c r="E142" s="128"/>
      <c r="F142" s="95">
        <f t="shared" si="9"/>
        <v>0</v>
      </c>
      <c r="G142" s="95">
        <f t="shared" si="10"/>
        <v>0</v>
      </c>
      <c r="H142" s="67"/>
      <c r="I142" s="71"/>
      <c r="J142" s="71"/>
      <c r="K142" s="71"/>
      <c r="L142" s="67"/>
      <c r="M142" s="67"/>
      <c r="N142" s="67"/>
    </row>
    <row r="143" spans="1:14" s="129" customFormat="1" x14ac:dyDescent="0.25">
      <c r="A143" s="71" t="s">
        <v>270</v>
      </c>
      <c r="B143" s="94" t="s">
        <v>235</v>
      </c>
      <c r="C143" s="101">
        <f>SUMIF('[1]Bal bonds'!$C$39:$C$72,B143,'[1]Bal bonds'!$D$39:$D$72)/1000000</f>
        <v>0</v>
      </c>
      <c r="D143" s="101">
        <f>SUMIF('[1]Bal bonds'!$C$39:$C$72,B143,'[1]Bal bonds'!$E$39:$E$72)/1000000</f>
        <v>0</v>
      </c>
      <c r="E143" s="94"/>
      <c r="F143" s="95">
        <f t="shared" si="9"/>
        <v>0</v>
      </c>
      <c r="G143" s="95">
        <f t="shared" si="10"/>
        <v>0</v>
      </c>
      <c r="H143" s="67"/>
      <c r="I143" s="71"/>
      <c r="J143" s="71"/>
      <c r="K143" s="71"/>
      <c r="L143" s="67"/>
      <c r="M143" s="67"/>
      <c r="N143" s="67"/>
    </row>
    <row r="144" spans="1:14" x14ac:dyDescent="0.25">
      <c r="A144" s="71" t="s">
        <v>271</v>
      </c>
      <c r="B144" s="94" t="s">
        <v>237</v>
      </c>
      <c r="C144" s="101">
        <f>SUMIF('[1]Bal bonds'!$C$39:$C$72,B144,'[1]Bal bonds'!$D$39:$D$72)/1000000</f>
        <v>0</v>
      </c>
      <c r="D144" s="101">
        <f>SUMIF('[1]Bal bonds'!$C$39:$C$72,B144,'[1]Bal bonds'!$E$39:$E$72)/1000000</f>
        <v>0</v>
      </c>
      <c r="E144" s="94"/>
      <c r="F144" s="95">
        <f t="shared" si="9"/>
        <v>0</v>
      </c>
      <c r="G144" s="95">
        <f t="shared" si="10"/>
        <v>0</v>
      </c>
      <c r="H144" s="67"/>
      <c r="L144" s="67"/>
      <c r="M144" s="67"/>
    </row>
    <row r="145" spans="1:13" x14ac:dyDescent="0.25">
      <c r="A145" s="71" t="s">
        <v>272</v>
      </c>
      <c r="B145" s="94" t="s">
        <v>239</v>
      </c>
      <c r="C145" s="101">
        <f>SUMIF('[1]Bal bonds'!$C$39:$C$72,B145,'[1]Bal bonds'!$D$39:$D$72)/1000000</f>
        <v>0</v>
      </c>
      <c r="D145" s="101">
        <f>SUMIF('[1]Bal bonds'!$C$39:$C$72,B145,'[1]Bal bonds'!$E$39:$E$72)/1000000</f>
        <v>0</v>
      </c>
      <c r="E145" s="94"/>
      <c r="F145" s="95">
        <f t="shared" si="9"/>
        <v>0</v>
      </c>
      <c r="G145" s="95">
        <f t="shared" si="10"/>
        <v>0</v>
      </c>
      <c r="H145" s="67"/>
      <c r="L145" s="67"/>
      <c r="M145" s="67"/>
    </row>
    <row r="146" spans="1:13" x14ac:dyDescent="0.25">
      <c r="A146" s="71" t="s">
        <v>273</v>
      </c>
      <c r="B146" s="94" t="s">
        <v>241</v>
      </c>
      <c r="C146" s="101">
        <f>SUMIF('[1]Bal bonds'!$C$39:$C$72,B146,'[1]Bal bonds'!$D$39:$D$72)/1000000</f>
        <v>0</v>
      </c>
      <c r="D146" s="101">
        <f>SUMIF('[1]Bal bonds'!$C$39:$C$72,B146,'[1]Bal bonds'!$E$39:$E$72)/1000000</f>
        <v>0</v>
      </c>
      <c r="E146" s="94"/>
      <c r="F146" s="95">
        <f t="shared" si="9"/>
        <v>0</v>
      </c>
      <c r="G146" s="95">
        <f t="shared" si="10"/>
        <v>0</v>
      </c>
      <c r="H146" s="67"/>
      <c r="L146" s="67"/>
      <c r="M146" s="67"/>
    </row>
    <row r="147" spans="1:13" x14ac:dyDescent="0.25">
      <c r="A147" s="71" t="s">
        <v>274</v>
      </c>
      <c r="B147" s="94" t="s">
        <v>243</v>
      </c>
      <c r="C147" s="101">
        <f>SUMIF('[1]Bal bonds'!$C$39:$C$72,B147,'[1]Bal bonds'!$D$39:$D$72)/1000000</f>
        <v>0</v>
      </c>
      <c r="D147" s="101">
        <f>SUMIF('[1]Bal bonds'!$C$39:$C$72,B147,'[1]Bal bonds'!$E$39:$E$72)/1000000</f>
        <v>0</v>
      </c>
      <c r="E147" s="94"/>
      <c r="F147" s="95">
        <f t="shared" si="9"/>
        <v>0</v>
      </c>
      <c r="G147" s="95">
        <f t="shared" si="10"/>
        <v>0</v>
      </c>
      <c r="H147" s="67"/>
      <c r="L147" s="67"/>
      <c r="M147" s="67"/>
    </row>
    <row r="148" spans="1:13" x14ac:dyDescent="0.25">
      <c r="A148" s="71" t="s">
        <v>275</v>
      </c>
      <c r="B148" s="94" t="s">
        <v>245</v>
      </c>
      <c r="C148" s="101">
        <f>SUMIF('[1]Bal bonds'!$C$39:$C$72,B148,'[1]Bal bonds'!$D$39:$D$72)/1000000</f>
        <v>0</v>
      </c>
      <c r="D148" s="101">
        <f>SUMIF('[1]Bal bonds'!$C$39:$C$72,B148,'[1]Bal bonds'!$E$39:$E$72)/1000000</f>
        <v>0</v>
      </c>
      <c r="E148" s="94"/>
      <c r="F148" s="95">
        <f t="shared" si="9"/>
        <v>0</v>
      </c>
      <c r="G148" s="95">
        <f t="shared" si="10"/>
        <v>0</v>
      </c>
      <c r="H148" s="67"/>
      <c r="L148" s="67"/>
      <c r="M148" s="67"/>
    </row>
    <row r="149" spans="1:13" x14ac:dyDescent="0.25">
      <c r="A149" s="71" t="s">
        <v>276</v>
      </c>
      <c r="B149" s="94" t="s">
        <v>60</v>
      </c>
      <c r="C149" s="101">
        <f>SUMIF('[1]Bal bonds'!$C$39:$C$72,B149,'[1]Bal bonds'!$D$39:$D$72)/1000000</f>
        <v>21060</v>
      </c>
      <c r="D149" s="101">
        <f>SUMIF('[1]Bal bonds'!$C$39:$C$72,B149,'[1]Bal bonds'!$E$39:$E$72)/1000000</f>
        <v>21060</v>
      </c>
      <c r="E149" s="94"/>
      <c r="F149" s="95">
        <f t="shared" si="9"/>
        <v>0.84155844155844151</v>
      </c>
      <c r="G149" s="95">
        <f t="shared" si="10"/>
        <v>0.36393776933727867</v>
      </c>
      <c r="H149" s="67"/>
      <c r="L149" s="67"/>
      <c r="M149" s="67"/>
    </row>
    <row r="150" spans="1:13" x14ac:dyDescent="0.25">
      <c r="A150" s="71" t="s">
        <v>277</v>
      </c>
      <c r="B150" s="65" t="s">
        <v>248</v>
      </c>
      <c r="C150" s="101">
        <f>SUMIF('[1]Bal bonds'!$C$39:$C$72,B150,'[1]Bal bonds'!$D$39:$D$72)/1000000</f>
        <v>0</v>
      </c>
      <c r="D150" s="101">
        <f>SUMIF('[1]Bal bonds'!$C$39:$C$72,B150,'[1]Bal bonds'!$E$39:$E$72)/1000000</f>
        <v>0</v>
      </c>
      <c r="E150" s="94"/>
      <c r="F150" s="95">
        <f t="shared" si="9"/>
        <v>0</v>
      </c>
      <c r="G150" s="95">
        <f t="shared" si="10"/>
        <v>0</v>
      </c>
      <c r="H150" s="67"/>
      <c r="L150" s="67"/>
      <c r="M150" s="67"/>
    </row>
    <row r="151" spans="1:13" x14ac:dyDescent="0.25">
      <c r="A151" s="71" t="s">
        <v>278</v>
      </c>
      <c r="B151" s="94" t="s">
        <v>250</v>
      </c>
      <c r="C151" s="101">
        <f>SUMIF('[1]Bal bonds'!$C$39:$C$72,B151,'[1]Bal bonds'!$D$39:$D$72)/1000000</f>
        <v>0</v>
      </c>
      <c r="D151" s="101">
        <f>SUMIF('[1]Bal bonds'!$C$39:$C$72,B151,'[1]Bal bonds'!$E$39:$E$72)/1000000</f>
        <v>0</v>
      </c>
      <c r="E151" s="94"/>
      <c r="F151" s="95">
        <f t="shared" si="9"/>
        <v>0</v>
      </c>
      <c r="G151" s="95">
        <f t="shared" si="10"/>
        <v>0</v>
      </c>
      <c r="H151" s="67"/>
      <c r="L151" s="67"/>
      <c r="M151" s="67"/>
    </row>
    <row r="152" spans="1:13" x14ac:dyDescent="0.25">
      <c r="A152" s="71" t="s">
        <v>279</v>
      </c>
      <c r="B152" s="94" t="s">
        <v>252</v>
      </c>
      <c r="C152" s="101">
        <f>SUMIF('[1]Bal bonds'!$C$39:$C$72,B152,'[1]Bal bonds'!$D$39:$D$72)/1000000</f>
        <v>0</v>
      </c>
      <c r="D152" s="101">
        <f>SUMIF('[1]Bal bonds'!$C$39:$C$72,B152,'[1]Bal bonds'!$E$39:$E$72)/1000000</f>
        <v>0</v>
      </c>
      <c r="E152" s="94"/>
      <c r="F152" s="95">
        <f t="shared" si="9"/>
        <v>0</v>
      </c>
      <c r="G152" s="95">
        <f t="shared" si="10"/>
        <v>0</v>
      </c>
      <c r="H152" s="67"/>
      <c r="L152" s="67"/>
      <c r="M152" s="67"/>
    </row>
    <row r="153" spans="1:13" x14ac:dyDescent="0.25">
      <c r="A153" s="71" t="s">
        <v>280</v>
      </c>
      <c r="B153" s="94" t="s">
        <v>254</v>
      </c>
      <c r="C153" s="101">
        <f>SUMIF('[1]Bal bonds'!$C$39:$C$72,B153,'[1]Bal bonds'!$D$39:$D$72)/1000000</f>
        <v>600</v>
      </c>
      <c r="D153" s="101">
        <f>SUMIF('[1]Bal bonds'!$C$39:$C$72,B153,'[1]Bal bonds'!$E$39:$E$72)/1000000</f>
        <v>5161.2</v>
      </c>
      <c r="E153" s="94"/>
      <c r="F153" s="95">
        <f t="shared" si="9"/>
        <v>2.3976023976023976E-2</v>
      </c>
      <c r="G153" s="95">
        <f t="shared" si="10"/>
        <v>8.9190674981175819E-2</v>
      </c>
      <c r="H153" s="67"/>
      <c r="L153" s="67"/>
      <c r="M153" s="67"/>
    </row>
    <row r="154" spans="1:13" x14ac:dyDescent="0.25">
      <c r="A154" s="71" t="s">
        <v>281</v>
      </c>
      <c r="B154" s="94" t="s">
        <v>141</v>
      </c>
      <c r="C154" s="101">
        <f>SUMIF('[1]Bal bonds'!$C$39:$C$72,B154,'[1]Bal bonds'!$D$39:$D$72)/1000000</f>
        <v>0</v>
      </c>
      <c r="D154" s="101">
        <f>SUMIF('[1]Bal bonds'!$C$39:$C$72,B154,'[1]Bal bonds'!$E$39:$E$72)/1000000</f>
        <v>0</v>
      </c>
      <c r="E154" s="94"/>
      <c r="F154" s="95">
        <f t="shared" si="9"/>
        <v>0</v>
      </c>
      <c r="G154" s="95">
        <f t="shared" si="10"/>
        <v>0</v>
      </c>
      <c r="H154" s="67"/>
      <c r="L154" s="67"/>
      <c r="M154" s="67"/>
    </row>
    <row r="155" spans="1:13" x14ac:dyDescent="0.25">
      <c r="A155" s="71" t="s">
        <v>282</v>
      </c>
      <c r="B155" s="120" t="s">
        <v>143</v>
      </c>
      <c r="C155" s="127">
        <f>SUM(C138:C154)</f>
        <v>25025</v>
      </c>
      <c r="D155" s="127">
        <f>SUM(D138:D154)</f>
        <v>57867.035999999993</v>
      </c>
      <c r="E155" s="94"/>
      <c r="F155" s="76">
        <f>SUM(F138:F154)</f>
        <v>0.99999999999999989</v>
      </c>
      <c r="G155" s="76">
        <f>SUM(G138:G154)</f>
        <v>1</v>
      </c>
      <c r="H155" s="67"/>
      <c r="L155" s="67"/>
      <c r="M155" s="67"/>
    </row>
    <row r="156" spans="1:13" hidden="1" outlineLevel="1" x14ac:dyDescent="0.25">
      <c r="A156" s="71" t="s">
        <v>283</v>
      </c>
      <c r="B156" s="111" t="s">
        <v>145</v>
      </c>
      <c r="E156" s="94"/>
      <c r="F156" s="95" t="str">
        <f t="shared" ref="F156:F162" si="11">IF($C$155=0,"",IF(C156="[for completion]","",IF(C156="","",C156/$C$155)))</f>
        <v/>
      </c>
      <c r="G156" s="95" t="str">
        <f t="shared" ref="G156:G162" si="12">IF($D$155=0,"",IF(D156="[for completion]","",IF(D156="","",D156/$D$155)))</f>
        <v/>
      </c>
      <c r="H156" s="67"/>
      <c r="L156" s="67"/>
      <c r="M156" s="67"/>
    </row>
    <row r="157" spans="1:13" hidden="1" outlineLevel="1" x14ac:dyDescent="0.25">
      <c r="A157" s="71" t="s">
        <v>284</v>
      </c>
      <c r="B157" s="111" t="s">
        <v>145</v>
      </c>
      <c r="E157" s="94"/>
      <c r="F157" s="95" t="str">
        <f t="shared" si="11"/>
        <v/>
      </c>
      <c r="G157" s="95" t="str">
        <f t="shared" si="12"/>
        <v/>
      </c>
      <c r="H157" s="67"/>
      <c r="L157" s="67"/>
      <c r="M157" s="67"/>
    </row>
    <row r="158" spans="1:13" hidden="1" outlineLevel="1" x14ac:dyDescent="0.25">
      <c r="A158" s="71" t="s">
        <v>285</v>
      </c>
      <c r="B158" s="111" t="s">
        <v>145</v>
      </c>
      <c r="E158" s="94"/>
      <c r="F158" s="95" t="str">
        <f t="shared" si="11"/>
        <v/>
      </c>
      <c r="G158" s="95" t="str">
        <f t="shared" si="12"/>
        <v/>
      </c>
      <c r="H158" s="67"/>
      <c r="L158" s="67"/>
      <c r="M158" s="67"/>
    </row>
    <row r="159" spans="1:13" hidden="1" outlineLevel="1" x14ac:dyDescent="0.25">
      <c r="A159" s="71" t="s">
        <v>286</v>
      </c>
      <c r="B159" s="111" t="s">
        <v>145</v>
      </c>
      <c r="E159" s="94"/>
      <c r="F159" s="95" t="str">
        <f t="shared" si="11"/>
        <v/>
      </c>
      <c r="G159" s="95" t="str">
        <f t="shared" si="12"/>
        <v/>
      </c>
      <c r="H159" s="67"/>
      <c r="L159" s="67"/>
      <c r="M159" s="67"/>
    </row>
    <row r="160" spans="1:13" hidden="1" outlineLevel="1" x14ac:dyDescent="0.25">
      <c r="A160" s="71" t="s">
        <v>287</v>
      </c>
      <c r="B160" s="111" t="s">
        <v>145</v>
      </c>
      <c r="E160" s="94"/>
      <c r="F160" s="95" t="str">
        <f t="shared" si="11"/>
        <v/>
      </c>
      <c r="G160" s="95" t="str">
        <f t="shared" si="12"/>
        <v/>
      </c>
      <c r="H160" s="67"/>
      <c r="L160" s="67"/>
      <c r="M160" s="67"/>
    </row>
    <row r="161" spans="1:13" hidden="1" outlineLevel="1" x14ac:dyDescent="0.25">
      <c r="A161" s="71" t="s">
        <v>288</v>
      </c>
      <c r="B161" s="111" t="s">
        <v>145</v>
      </c>
      <c r="E161" s="94"/>
      <c r="F161" s="95" t="str">
        <f t="shared" si="11"/>
        <v/>
      </c>
      <c r="G161" s="95" t="str">
        <f t="shared" si="12"/>
        <v/>
      </c>
      <c r="H161" s="67"/>
      <c r="L161" s="67"/>
      <c r="M161" s="67"/>
    </row>
    <row r="162" spans="1:13" hidden="1" outlineLevel="1" x14ac:dyDescent="0.25">
      <c r="A162" s="71" t="s">
        <v>289</v>
      </c>
      <c r="B162" s="111" t="s">
        <v>145</v>
      </c>
      <c r="E162" s="94"/>
      <c r="F162" s="95" t="str">
        <f t="shared" si="11"/>
        <v/>
      </c>
      <c r="G162" s="95" t="str">
        <f t="shared" si="12"/>
        <v/>
      </c>
      <c r="H162" s="67"/>
      <c r="L162" s="67"/>
      <c r="M162" s="67"/>
    </row>
    <row r="163" spans="1:13" ht="15" customHeight="1" collapsed="1" x14ac:dyDescent="0.25">
      <c r="A163" s="97"/>
      <c r="B163" s="98" t="s">
        <v>290</v>
      </c>
      <c r="C163" s="103" t="s">
        <v>219</v>
      </c>
      <c r="D163" s="103" t="s">
        <v>220</v>
      </c>
      <c r="E163" s="99"/>
      <c r="F163" s="130" t="s">
        <v>221</v>
      </c>
      <c r="G163" s="130" t="s">
        <v>222</v>
      </c>
      <c r="H163" s="67"/>
      <c r="L163" s="67"/>
      <c r="M163" s="67"/>
    </row>
    <row r="164" spans="1:13" x14ac:dyDescent="0.25">
      <c r="A164" s="71" t="s">
        <v>291</v>
      </c>
      <c r="B164" s="67" t="s">
        <v>292</v>
      </c>
      <c r="C164" s="101">
        <f>SUMIF('[1]Bal bonds'!$H$39:$H$61,"Fixed",'[1]Bal bonds'!$E$39:$E$61)/1000000</f>
        <v>37867.036</v>
      </c>
      <c r="E164" s="131"/>
      <c r="F164" s="95">
        <f>IF($C$167=0,"",IF(C164="[for completion]","",IF(C164="","",C164/$C$167)))</f>
        <v>0.65438008609945042</v>
      </c>
      <c r="G164" s="95" t="str">
        <f>IF($D$167=0,"",IF(D164="[for completion]","",IF(D164="","",D164/$D$167)))</f>
        <v/>
      </c>
      <c r="H164" s="67"/>
      <c r="L164" s="67"/>
      <c r="M164" s="67"/>
    </row>
    <row r="165" spans="1:13" x14ac:dyDescent="0.25">
      <c r="A165" s="71" t="s">
        <v>293</v>
      </c>
      <c r="B165" s="67" t="s">
        <v>294</v>
      </c>
      <c r="C165" s="101">
        <f>SUMIF('[1]Bal bonds'!$H$39:$H$61,"Floating",'[1]Bal bonds'!$E$39:$E$61)/1000000</f>
        <v>20000</v>
      </c>
      <c r="D165" s="132"/>
      <c r="E165" s="131"/>
      <c r="F165" s="95">
        <f>IF($C$167=0,"",IF(C165="[for completion]","",IF(C165="","",C165/$C$167)))</f>
        <v>0.34561991390054952</v>
      </c>
      <c r="G165" s="95" t="str">
        <f>IF($D$167=0,"",IF(D165="[for completion]","",IF(D165="","",D165/$D$167)))</f>
        <v/>
      </c>
      <c r="H165" s="67"/>
      <c r="L165" s="67"/>
      <c r="M165" s="67"/>
    </row>
    <row r="166" spans="1:13" x14ac:dyDescent="0.25">
      <c r="A166" s="71" t="s">
        <v>295</v>
      </c>
      <c r="B166" s="67" t="s">
        <v>141</v>
      </c>
      <c r="C166" s="101">
        <v>0</v>
      </c>
      <c r="D166" s="132"/>
      <c r="E166" s="131"/>
      <c r="F166" s="95">
        <f>IF($C$167=0,"",IF(C166="[for completion]","",IF(C166="","",C166/$C$167)))</f>
        <v>0</v>
      </c>
      <c r="G166" s="95" t="str">
        <f>IF($D$167=0,"",IF(D166="[for completion]","",IF(D166="","",D166/$D$167)))</f>
        <v/>
      </c>
      <c r="H166" s="67"/>
      <c r="L166" s="67"/>
      <c r="M166" s="67"/>
    </row>
    <row r="167" spans="1:13" x14ac:dyDescent="0.25">
      <c r="A167" s="71" t="s">
        <v>296</v>
      </c>
      <c r="B167" s="133" t="s">
        <v>143</v>
      </c>
      <c r="C167" s="134">
        <f>SUM(C164:C166)</f>
        <v>57867.036</v>
      </c>
      <c r="D167" s="135">
        <f>SUM(D164:D166)</f>
        <v>0</v>
      </c>
      <c r="E167" s="131"/>
      <c r="F167" s="136">
        <f>SUM(F164:F166)</f>
        <v>1</v>
      </c>
      <c r="G167" s="136">
        <f>SUM(G164:G166)</f>
        <v>0</v>
      </c>
      <c r="H167" s="67"/>
      <c r="L167" s="67"/>
      <c r="M167" s="67"/>
    </row>
    <row r="168" spans="1:13" hidden="1" outlineLevel="1" x14ac:dyDescent="0.25">
      <c r="A168" s="71" t="s">
        <v>297</v>
      </c>
      <c r="B168" s="133"/>
      <c r="C168" s="67"/>
      <c r="D168" s="67"/>
      <c r="E168" s="131"/>
      <c r="F168" s="136"/>
      <c r="G168" s="136"/>
      <c r="H168" s="67"/>
      <c r="L168" s="67"/>
      <c r="M168" s="67"/>
    </row>
    <row r="169" spans="1:13" hidden="1" outlineLevel="1" x14ac:dyDescent="0.25">
      <c r="A169" s="71" t="s">
        <v>298</v>
      </c>
      <c r="B169" s="133"/>
      <c r="C169" s="67"/>
      <c r="D169" s="67"/>
      <c r="E169" s="131"/>
      <c r="F169" s="136"/>
      <c r="G169" s="136"/>
      <c r="H169" s="67"/>
      <c r="L169" s="67"/>
      <c r="M169" s="67"/>
    </row>
    <row r="170" spans="1:13" hidden="1" outlineLevel="1" x14ac:dyDescent="0.25">
      <c r="A170" s="71" t="s">
        <v>299</v>
      </c>
      <c r="B170" s="133"/>
      <c r="C170" s="67"/>
      <c r="D170" s="67"/>
      <c r="E170" s="131"/>
      <c r="F170" s="136"/>
      <c r="G170" s="136"/>
      <c r="H170" s="67"/>
      <c r="L170" s="67"/>
      <c r="M170" s="67"/>
    </row>
    <row r="171" spans="1:13" hidden="1" outlineLevel="1" x14ac:dyDescent="0.25">
      <c r="A171" s="71" t="s">
        <v>300</v>
      </c>
      <c r="B171" s="133"/>
      <c r="C171" s="67"/>
      <c r="D171" s="67"/>
      <c r="E171" s="131"/>
      <c r="F171" s="136"/>
      <c r="G171" s="136"/>
      <c r="H171" s="67"/>
      <c r="L171" s="67"/>
      <c r="M171" s="67"/>
    </row>
    <row r="172" spans="1:13" hidden="1" outlineLevel="1" x14ac:dyDescent="0.25">
      <c r="A172" s="71" t="s">
        <v>301</v>
      </c>
      <c r="B172" s="133"/>
      <c r="C172" s="67"/>
      <c r="D172" s="67"/>
      <c r="E172" s="131"/>
      <c r="F172" s="136"/>
      <c r="G172" s="136"/>
      <c r="H172" s="67"/>
      <c r="L172" s="67"/>
      <c r="M172" s="67"/>
    </row>
    <row r="173" spans="1:13" ht="15" customHeight="1" collapsed="1" x14ac:dyDescent="0.25">
      <c r="A173" s="97"/>
      <c r="B173" s="98" t="s">
        <v>302</v>
      </c>
      <c r="C173" s="97" t="s">
        <v>103</v>
      </c>
      <c r="D173" s="97"/>
      <c r="E173" s="99"/>
      <c r="F173" s="100" t="s">
        <v>303</v>
      </c>
      <c r="G173" s="100"/>
      <c r="H173" s="67"/>
      <c r="L173" s="67"/>
      <c r="M173" s="67"/>
    </row>
    <row r="174" spans="1:13" ht="15" customHeight="1" x14ac:dyDescent="0.25">
      <c r="A174" s="71" t="s">
        <v>304</v>
      </c>
      <c r="B174" s="94" t="s">
        <v>305</v>
      </c>
      <c r="C174" s="101">
        <f>+'[1]Cover pool data report'!H52/1000000</f>
        <v>1689.7726640000001</v>
      </c>
      <c r="D174" s="89"/>
      <c r="E174" s="79"/>
      <c r="F174" s="95">
        <f>IF($C$179=0,"",IF(C174="[for completion]","",C174/$C$179))</f>
        <v>0.35865876879810171</v>
      </c>
      <c r="G174" s="95"/>
      <c r="H174" s="67"/>
      <c r="L174" s="67"/>
      <c r="M174" s="67"/>
    </row>
    <row r="175" spans="1:13" ht="30.75" customHeight="1" x14ac:dyDescent="0.25">
      <c r="A175" s="71" t="s">
        <v>306</v>
      </c>
      <c r="B175" s="94" t="s">
        <v>307</v>
      </c>
      <c r="C175" s="127">
        <v>0</v>
      </c>
      <c r="E175" s="137"/>
      <c r="F175" s="95">
        <f>IF($C$179=0,"",IF(C175="[for completion]","",C175/$C$179))</f>
        <v>0</v>
      </c>
      <c r="G175" s="95"/>
      <c r="H175" s="67"/>
      <c r="L175" s="67"/>
      <c r="M175" s="67"/>
    </row>
    <row r="176" spans="1:13" x14ac:dyDescent="0.25">
      <c r="A176" s="71" t="s">
        <v>308</v>
      </c>
      <c r="B176" s="94" t="s">
        <v>309</v>
      </c>
      <c r="C176" s="127">
        <v>0</v>
      </c>
      <c r="E176" s="137"/>
      <c r="F176" s="95"/>
      <c r="G176" s="95"/>
      <c r="H176" s="67"/>
      <c r="L176" s="67"/>
      <c r="M176" s="67"/>
    </row>
    <row r="177" spans="1:13" x14ac:dyDescent="0.25">
      <c r="A177" s="71" t="s">
        <v>310</v>
      </c>
      <c r="B177" s="94" t="s">
        <v>311</v>
      </c>
      <c r="C177" s="127">
        <f>+'[1]Cover pool data report'!H51/1000000</f>
        <v>1421.1793</v>
      </c>
      <c r="E177" s="137"/>
      <c r="F177" s="95">
        <f>IF($C$179=0,"",IF(C177="[for completion]","",C177/$C$179))</f>
        <v>0.30164910868705358</v>
      </c>
      <c r="G177" s="95"/>
      <c r="H177" s="67"/>
      <c r="L177" s="67"/>
      <c r="M177" s="67"/>
    </row>
    <row r="178" spans="1:13" x14ac:dyDescent="0.25">
      <c r="A178" s="71" t="s">
        <v>312</v>
      </c>
      <c r="B178" s="94" t="s">
        <v>141</v>
      </c>
      <c r="C178" s="101">
        <f>+'[1]Cover pool data report'!H50/1000000</f>
        <v>1600.413855</v>
      </c>
      <c r="E178" s="137"/>
      <c r="F178" s="95">
        <f>IF($C$179=0,"",IF(C178="[for completion]","",C178/$C$179))</f>
        <v>0.33969212251484482</v>
      </c>
      <c r="G178" s="95"/>
      <c r="H178" s="67"/>
      <c r="L178" s="67"/>
      <c r="M178" s="67"/>
    </row>
    <row r="179" spans="1:13" x14ac:dyDescent="0.25">
      <c r="A179" s="71" t="s">
        <v>313</v>
      </c>
      <c r="B179" s="120" t="s">
        <v>143</v>
      </c>
      <c r="C179" s="125">
        <f>SUM(C174:C178)</f>
        <v>4711.3658189999996</v>
      </c>
      <c r="E179" s="137"/>
      <c r="F179" s="95">
        <f>SUM(F174:F178)</f>
        <v>1</v>
      </c>
      <c r="G179" s="95"/>
      <c r="H179" s="67"/>
      <c r="L179" s="67"/>
      <c r="M179" s="67"/>
    </row>
    <row r="180" spans="1:13" hidden="1" outlineLevel="1" x14ac:dyDescent="0.25">
      <c r="A180" s="71" t="s">
        <v>314</v>
      </c>
      <c r="B180" s="138" t="s">
        <v>315</v>
      </c>
      <c r="E180" s="137"/>
      <c r="F180" s="95">
        <f t="shared" ref="F180:F187" si="13">IF($C$179=0,"",IF(C180="[for completion]","",C180/$C$179))</f>
        <v>0</v>
      </c>
      <c r="G180" s="95"/>
      <c r="H180" s="67"/>
      <c r="L180" s="67"/>
      <c r="M180" s="67"/>
    </row>
    <row r="181" spans="1:13" s="138" customFormat="1" ht="30" hidden="1" outlineLevel="1" x14ac:dyDescent="0.25">
      <c r="A181" s="71" t="s">
        <v>316</v>
      </c>
      <c r="B181" s="138" t="s">
        <v>317</v>
      </c>
      <c r="F181" s="95">
        <f t="shared" si="13"/>
        <v>0</v>
      </c>
      <c r="G181" s="139"/>
    </row>
    <row r="182" spans="1:13" ht="30" hidden="1" outlineLevel="1" x14ac:dyDescent="0.25">
      <c r="A182" s="71" t="s">
        <v>318</v>
      </c>
      <c r="B182" s="138" t="s">
        <v>319</v>
      </c>
      <c r="E182" s="137"/>
      <c r="F182" s="95">
        <f t="shared" si="13"/>
        <v>0</v>
      </c>
      <c r="G182" s="95"/>
      <c r="H182" s="67"/>
      <c r="L182" s="67"/>
      <c r="M182" s="67"/>
    </row>
    <row r="183" spans="1:13" hidden="1" outlineLevel="1" x14ac:dyDescent="0.25">
      <c r="A183" s="71" t="s">
        <v>320</v>
      </c>
      <c r="B183" s="138" t="s">
        <v>321</v>
      </c>
      <c r="E183" s="137"/>
      <c r="F183" s="95">
        <f t="shared" si="13"/>
        <v>0</v>
      </c>
      <c r="G183" s="95"/>
      <c r="H183" s="67"/>
      <c r="L183" s="67"/>
      <c r="M183" s="67"/>
    </row>
    <row r="184" spans="1:13" s="138" customFormat="1" ht="30" hidden="1" outlineLevel="1" x14ac:dyDescent="0.25">
      <c r="A184" s="71" t="s">
        <v>322</v>
      </c>
      <c r="B184" s="138" t="s">
        <v>323</v>
      </c>
      <c r="F184" s="95">
        <f t="shared" si="13"/>
        <v>0</v>
      </c>
      <c r="G184" s="139"/>
    </row>
    <row r="185" spans="1:13" ht="30" hidden="1" outlineLevel="1" x14ac:dyDescent="0.25">
      <c r="A185" s="71" t="s">
        <v>324</v>
      </c>
      <c r="B185" s="138" t="s">
        <v>325</v>
      </c>
      <c r="E185" s="137"/>
      <c r="F185" s="95">
        <f t="shared" si="13"/>
        <v>0</v>
      </c>
      <c r="G185" s="95"/>
      <c r="H185" s="67"/>
      <c r="L185" s="67"/>
      <c r="M185" s="67"/>
    </row>
    <row r="186" spans="1:13" hidden="1" outlineLevel="1" x14ac:dyDescent="0.25">
      <c r="A186" s="71" t="s">
        <v>326</v>
      </c>
      <c r="B186" s="138" t="s">
        <v>327</v>
      </c>
      <c r="E186" s="137"/>
      <c r="F186" s="95">
        <f t="shared" si="13"/>
        <v>0</v>
      </c>
      <c r="G186" s="95"/>
      <c r="H186" s="67"/>
      <c r="L186" s="67"/>
      <c r="M186" s="67"/>
    </row>
    <row r="187" spans="1:13" hidden="1" outlineLevel="1" x14ac:dyDescent="0.25">
      <c r="A187" s="71" t="s">
        <v>328</v>
      </c>
      <c r="B187" s="138" t="s">
        <v>329</v>
      </c>
      <c r="E187" s="137"/>
      <c r="F187" s="95">
        <f t="shared" si="13"/>
        <v>0</v>
      </c>
      <c r="G187" s="95"/>
      <c r="H187" s="67"/>
      <c r="L187" s="67"/>
      <c r="M187" s="67"/>
    </row>
    <row r="188" spans="1:13" hidden="1" outlineLevel="1" x14ac:dyDescent="0.25">
      <c r="A188" s="71" t="s">
        <v>330</v>
      </c>
      <c r="B188" s="138"/>
      <c r="E188" s="137"/>
      <c r="F188" s="95"/>
      <c r="G188" s="95"/>
      <c r="H188" s="67"/>
      <c r="L188" s="67"/>
      <c r="M188" s="67"/>
    </row>
    <row r="189" spans="1:13" hidden="1" outlineLevel="1" x14ac:dyDescent="0.25">
      <c r="A189" s="71" t="s">
        <v>331</v>
      </c>
      <c r="B189" s="138"/>
      <c r="E189" s="137"/>
      <c r="F189" s="95"/>
      <c r="G189" s="95"/>
      <c r="H189" s="67"/>
      <c r="L189" s="67"/>
      <c r="M189" s="67"/>
    </row>
    <row r="190" spans="1:13" hidden="1" outlineLevel="1" x14ac:dyDescent="0.25">
      <c r="A190" s="71" t="s">
        <v>332</v>
      </c>
      <c r="B190" s="138"/>
      <c r="E190" s="137"/>
      <c r="F190" s="95"/>
      <c r="G190" s="95"/>
      <c r="H190" s="67"/>
      <c r="L190" s="67"/>
      <c r="M190" s="67"/>
    </row>
    <row r="191" spans="1:13" hidden="1" outlineLevel="1" x14ac:dyDescent="0.25">
      <c r="A191" s="71" t="s">
        <v>333</v>
      </c>
      <c r="B191" s="111"/>
      <c r="E191" s="137"/>
      <c r="F191" s="95"/>
      <c r="G191" s="95"/>
      <c r="H191" s="67"/>
      <c r="L191" s="67"/>
      <c r="M191" s="67"/>
    </row>
    <row r="192" spans="1:13" ht="15" customHeight="1" collapsed="1" x14ac:dyDescent="0.25">
      <c r="A192" s="97"/>
      <c r="B192" s="98" t="s">
        <v>334</v>
      </c>
      <c r="C192" s="97" t="s">
        <v>103</v>
      </c>
      <c r="D192" s="97"/>
      <c r="E192" s="99"/>
      <c r="F192" s="100" t="s">
        <v>303</v>
      </c>
      <c r="G192" s="100"/>
      <c r="H192" s="67"/>
      <c r="L192" s="67"/>
      <c r="M192" s="67"/>
    </row>
    <row r="193" spans="1:13" x14ac:dyDescent="0.25">
      <c r="A193" s="71" t="s">
        <v>335</v>
      </c>
      <c r="B193" s="94" t="s">
        <v>336</v>
      </c>
      <c r="C193" s="127">
        <f>+C179-(([1]Obligasjoner!S7+[1]Obligasjoner!S9)/1000000)</f>
        <v>4208.4648189999998</v>
      </c>
      <c r="E193" s="107"/>
      <c r="F193" s="95">
        <f t="shared" ref="F193:F206" si="14">IF($C$208=0,"",IF(C193="[for completion]","",C193/$C$208))</f>
        <v>0.89325791727488013</v>
      </c>
      <c r="G193" s="95"/>
      <c r="H193" s="67"/>
      <c r="L193" s="67"/>
      <c r="M193" s="67"/>
    </row>
    <row r="194" spans="1:13" x14ac:dyDescent="0.25">
      <c r="A194" s="71" t="s">
        <v>337</v>
      </c>
      <c r="B194" s="94" t="s">
        <v>338</v>
      </c>
      <c r="C194" s="127">
        <f>+(([1]Obligasjoner!S7+[1]Obligasjoner!S9)/1000000)</f>
        <v>502.90100000000001</v>
      </c>
      <c r="E194" s="137"/>
      <c r="F194" s="95">
        <f t="shared" si="14"/>
        <v>0.10674208272511986</v>
      </c>
      <c r="G194" s="95"/>
      <c r="H194" s="67"/>
      <c r="L194" s="67"/>
      <c r="M194" s="67"/>
    </row>
    <row r="195" spans="1:13" x14ac:dyDescent="0.25">
      <c r="A195" s="71" t="s">
        <v>339</v>
      </c>
      <c r="B195" s="94" t="s">
        <v>340</v>
      </c>
      <c r="C195" s="127">
        <v>0</v>
      </c>
      <c r="E195" s="137"/>
      <c r="F195" s="95">
        <f t="shared" si="14"/>
        <v>0</v>
      </c>
      <c r="G195" s="95"/>
      <c r="H195" s="67"/>
      <c r="L195" s="67"/>
      <c r="M195" s="67"/>
    </row>
    <row r="196" spans="1:13" x14ac:dyDescent="0.25">
      <c r="A196" s="71" t="s">
        <v>341</v>
      </c>
      <c r="B196" s="94" t="s">
        <v>342</v>
      </c>
      <c r="C196" s="127">
        <v>0</v>
      </c>
      <c r="E196" s="137"/>
      <c r="F196" s="95">
        <f t="shared" si="14"/>
        <v>0</v>
      </c>
      <c r="G196" s="95"/>
      <c r="H196" s="67"/>
      <c r="L196" s="67"/>
      <c r="M196" s="67"/>
    </row>
    <row r="197" spans="1:13" x14ac:dyDescent="0.25">
      <c r="A197" s="71" t="s">
        <v>343</v>
      </c>
      <c r="B197" s="94" t="s">
        <v>344</v>
      </c>
      <c r="C197" s="127">
        <v>0</v>
      </c>
      <c r="E197" s="137"/>
      <c r="F197" s="95">
        <f t="shared" si="14"/>
        <v>0</v>
      </c>
      <c r="G197" s="95"/>
      <c r="H197" s="67"/>
      <c r="L197" s="67"/>
      <c r="M197" s="67"/>
    </row>
    <row r="198" spans="1:13" x14ac:dyDescent="0.25">
      <c r="A198" s="71" t="s">
        <v>345</v>
      </c>
      <c r="B198" s="94" t="s">
        <v>346</v>
      </c>
      <c r="C198" s="127">
        <v>0</v>
      </c>
      <c r="E198" s="137"/>
      <c r="F198" s="95">
        <f t="shared" si="14"/>
        <v>0</v>
      </c>
      <c r="G198" s="95"/>
      <c r="H198" s="67"/>
      <c r="L198" s="67"/>
      <c r="M198" s="67"/>
    </row>
    <row r="199" spans="1:13" x14ac:dyDescent="0.25">
      <c r="A199" s="71" t="s">
        <v>347</v>
      </c>
      <c r="B199" s="94" t="s">
        <v>348</v>
      </c>
      <c r="C199" s="127">
        <v>0</v>
      </c>
      <c r="E199" s="137"/>
      <c r="F199" s="95">
        <f t="shared" si="14"/>
        <v>0</v>
      </c>
      <c r="G199" s="95"/>
      <c r="H199" s="67"/>
      <c r="L199" s="67"/>
      <c r="M199" s="67"/>
    </row>
    <row r="200" spans="1:13" x14ac:dyDescent="0.25">
      <c r="A200" s="71" t="s">
        <v>349</v>
      </c>
      <c r="B200" s="94" t="s">
        <v>350</v>
      </c>
      <c r="C200" s="127">
        <v>0</v>
      </c>
      <c r="E200" s="137"/>
      <c r="F200" s="95">
        <f t="shared" si="14"/>
        <v>0</v>
      </c>
      <c r="G200" s="95"/>
      <c r="H200" s="67"/>
      <c r="L200" s="67"/>
      <c r="M200" s="67"/>
    </row>
    <row r="201" spans="1:13" x14ac:dyDescent="0.25">
      <c r="A201" s="71" t="s">
        <v>351</v>
      </c>
      <c r="B201" s="94" t="s">
        <v>352</v>
      </c>
      <c r="C201" s="127">
        <v>0</v>
      </c>
      <c r="E201" s="137"/>
      <c r="F201" s="95">
        <f t="shared" si="14"/>
        <v>0</v>
      </c>
      <c r="G201" s="95"/>
      <c r="H201" s="67"/>
      <c r="L201" s="67"/>
      <c r="M201" s="67"/>
    </row>
    <row r="202" spans="1:13" x14ac:dyDescent="0.25">
      <c r="A202" s="71" t="s">
        <v>353</v>
      </c>
      <c r="B202" s="94" t="s">
        <v>354</v>
      </c>
      <c r="C202" s="127">
        <v>0</v>
      </c>
      <c r="E202" s="137"/>
      <c r="F202" s="95">
        <f t="shared" si="14"/>
        <v>0</v>
      </c>
      <c r="G202" s="95"/>
      <c r="H202" s="67"/>
      <c r="L202" s="67"/>
      <c r="M202" s="67"/>
    </row>
    <row r="203" spans="1:13" x14ac:dyDescent="0.25">
      <c r="A203" s="71" t="s">
        <v>355</v>
      </c>
      <c r="B203" s="94" t="s">
        <v>356</v>
      </c>
      <c r="C203" s="127">
        <v>0</v>
      </c>
      <c r="E203" s="137"/>
      <c r="F203" s="95">
        <f t="shared" si="14"/>
        <v>0</v>
      </c>
      <c r="G203" s="95"/>
      <c r="H203" s="67"/>
      <c r="L203" s="67"/>
      <c r="M203" s="67"/>
    </row>
    <row r="204" spans="1:13" x14ac:dyDescent="0.25">
      <c r="A204" s="71" t="s">
        <v>357</v>
      </c>
      <c r="B204" s="94" t="s">
        <v>358</v>
      </c>
      <c r="C204" s="127">
        <v>0</v>
      </c>
      <c r="E204" s="137"/>
      <c r="F204" s="95">
        <f t="shared" si="14"/>
        <v>0</v>
      </c>
      <c r="G204" s="95"/>
      <c r="H204" s="67"/>
      <c r="L204" s="67"/>
      <c r="M204" s="67"/>
    </row>
    <row r="205" spans="1:13" x14ac:dyDescent="0.25">
      <c r="A205" s="71" t="s">
        <v>359</v>
      </c>
      <c r="B205" s="94" t="s">
        <v>360</v>
      </c>
      <c r="C205" s="127">
        <v>0</v>
      </c>
      <c r="E205" s="137"/>
      <c r="F205" s="95">
        <f t="shared" si="14"/>
        <v>0</v>
      </c>
      <c r="G205" s="95"/>
      <c r="H205" s="67"/>
      <c r="L205" s="67"/>
      <c r="M205" s="67"/>
    </row>
    <row r="206" spans="1:13" x14ac:dyDescent="0.25">
      <c r="A206" s="71" t="s">
        <v>361</v>
      </c>
      <c r="B206" s="94" t="s">
        <v>141</v>
      </c>
      <c r="C206" s="127">
        <v>0</v>
      </c>
      <c r="E206" s="137"/>
      <c r="F206" s="95">
        <f t="shared" si="14"/>
        <v>0</v>
      </c>
      <c r="G206" s="95"/>
      <c r="H206" s="67"/>
      <c r="L206" s="67"/>
      <c r="M206" s="67"/>
    </row>
    <row r="207" spans="1:13" x14ac:dyDescent="0.25">
      <c r="A207" s="71" t="s">
        <v>362</v>
      </c>
      <c r="B207" s="109" t="s">
        <v>363</v>
      </c>
      <c r="C207" s="127">
        <v>0</v>
      </c>
      <c r="E207" s="137"/>
      <c r="F207" s="95"/>
      <c r="G207" s="95"/>
      <c r="H207" s="67"/>
      <c r="L207" s="67"/>
      <c r="M207" s="67"/>
    </row>
    <row r="208" spans="1:13" x14ac:dyDescent="0.25">
      <c r="A208" s="71" t="s">
        <v>364</v>
      </c>
      <c r="B208" s="120" t="s">
        <v>143</v>
      </c>
      <c r="C208" s="125">
        <f>SUM(C193:C206)</f>
        <v>4711.3658189999996</v>
      </c>
      <c r="D208" s="94"/>
      <c r="E208" s="137"/>
      <c r="F208" s="95">
        <f>SUM(F193:F206)</f>
        <v>1</v>
      </c>
      <c r="G208" s="95"/>
      <c r="H208" s="67"/>
      <c r="L208" s="67"/>
      <c r="M208" s="67"/>
    </row>
    <row r="209" spans="1:13" hidden="1" outlineLevel="1" x14ac:dyDescent="0.25">
      <c r="A209" s="71" t="s">
        <v>365</v>
      </c>
      <c r="B209" s="111" t="s">
        <v>145</v>
      </c>
      <c r="E209" s="137"/>
      <c r="F209" s="95">
        <f t="shared" ref="F209:F215" si="15">IF($C$208=0,"",IF(C209="[for completion]","",C209/$C$208))</f>
        <v>0</v>
      </c>
      <c r="G209" s="95"/>
      <c r="H209" s="67"/>
      <c r="L209" s="67"/>
      <c r="M209" s="67"/>
    </row>
    <row r="210" spans="1:13" hidden="1" outlineLevel="1" x14ac:dyDescent="0.25">
      <c r="A210" s="71" t="s">
        <v>366</v>
      </c>
      <c r="B210" s="111" t="s">
        <v>145</v>
      </c>
      <c r="E210" s="137"/>
      <c r="F210" s="95">
        <f t="shared" si="15"/>
        <v>0</v>
      </c>
      <c r="G210" s="95"/>
      <c r="H210" s="67"/>
      <c r="L210" s="67"/>
      <c r="M210" s="67"/>
    </row>
    <row r="211" spans="1:13" hidden="1" outlineLevel="1" x14ac:dyDescent="0.25">
      <c r="A211" s="71" t="s">
        <v>367</v>
      </c>
      <c r="B211" s="111" t="s">
        <v>145</v>
      </c>
      <c r="E211" s="137"/>
      <c r="F211" s="95">
        <f t="shared" si="15"/>
        <v>0</v>
      </c>
      <c r="G211" s="95"/>
      <c r="H211" s="67"/>
      <c r="L211" s="67"/>
      <c r="M211" s="67"/>
    </row>
    <row r="212" spans="1:13" hidden="1" outlineLevel="1" x14ac:dyDescent="0.25">
      <c r="A212" s="71" t="s">
        <v>368</v>
      </c>
      <c r="B212" s="111" t="s">
        <v>145</v>
      </c>
      <c r="E212" s="137"/>
      <c r="F212" s="95">
        <f t="shared" si="15"/>
        <v>0</v>
      </c>
      <c r="G212" s="95"/>
      <c r="H212" s="67"/>
      <c r="L212" s="67"/>
      <c r="M212" s="67"/>
    </row>
    <row r="213" spans="1:13" hidden="1" outlineLevel="1" x14ac:dyDescent="0.25">
      <c r="A213" s="71" t="s">
        <v>369</v>
      </c>
      <c r="B213" s="111" t="s">
        <v>145</v>
      </c>
      <c r="E213" s="137"/>
      <c r="F213" s="95">
        <f t="shared" si="15"/>
        <v>0</v>
      </c>
      <c r="G213" s="95"/>
      <c r="H213" s="67"/>
      <c r="L213" s="67"/>
      <c r="M213" s="67"/>
    </row>
    <row r="214" spans="1:13" hidden="1" outlineLevel="1" x14ac:dyDescent="0.25">
      <c r="A214" s="71" t="s">
        <v>370</v>
      </c>
      <c r="B214" s="111" t="s">
        <v>145</v>
      </c>
      <c r="E214" s="137"/>
      <c r="F214" s="95">
        <f t="shared" si="15"/>
        <v>0</v>
      </c>
      <c r="G214" s="95"/>
      <c r="H214" s="67"/>
      <c r="L214" s="67"/>
      <c r="M214" s="67"/>
    </row>
    <row r="215" spans="1:13" hidden="1" outlineLevel="1" x14ac:dyDescent="0.25">
      <c r="A215" s="71" t="s">
        <v>371</v>
      </c>
      <c r="B215" s="111" t="s">
        <v>145</v>
      </c>
      <c r="E215" s="137"/>
      <c r="F215" s="95">
        <f t="shared" si="15"/>
        <v>0</v>
      </c>
      <c r="G215" s="95"/>
      <c r="H215" s="67"/>
      <c r="L215" s="67"/>
      <c r="M215" s="67"/>
    </row>
    <row r="216" spans="1:13" ht="15" customHeight="1" collapsed="1" x14ac:dyDescent="0.25">
      <c r="A216" s="97"/>
      <c r="B216" s="98" t="s">
        <v>372</v>
      </c>
      <c r="C216" s="97" t="s">
        <v>103</v>
      </c>
      <c r="D216" s="97"/>
      <c r="E216" s="99"/>
      <c r="F216" s="100" t="s">
        <v>131</v>
      </c>
      <c r="G216" s="100" t="s">
        <v>373</v>
      </c>
      <c r="H216" s="67"/>
      <c r="L216" s="67"/>
      <c r="M216" s="67"/>
    </row>
    <row r="217" spans="1:13" x14ac:dyDescent="0.25">
      <c r="A217" s="71" t="s">
        <v>374</v>
      </c>
      <c r="B217" s="65" t="s">
        <v>375</v>
      </c>
      <c r="C217" s="127">
        <f>+C208</f>
        <v>4711.3658189999996</v>
      </c>
      <c r="E217" s="131"/>
      <c r="F217" s="95">
        <f>IF($C$38=0,"",IF(C217="[for completion]","",IF(C217="","",C217/$C$38)))</f>
        <v>7.0885736388638709E-2</v>
      </c>
      <c r="G217" s="95">
        <f>IF($C$39=0,"",IF(C217="[for completion]","",IF(C217="","",C217/$C$39)))</f>
        <v>7.8017600133833742E-2</v>
      </c>
      <c r="H217" s="67"/>
      <c r="L217" s="67"/>
      <c r="M217" s="67"/>
    </row>
    <row r="218" spans="1:13" x14ac:dyDescent="0.25">
      <c r="A218" s="71" t="s">
        <v>376</v>
      </c>
      <c r="B218" s="65" t="s">
        <v>377</v>
      </c>
      <c r="C218" s="127">
        <v>0</v>
      </c>
      <c r="E218" s="131"/>
      <c r="F218" s="95">
        <f>IF($C$38=0,"",IF(C218="[for completion]","",IF(C218="","",C218/$C$38)))</f>
        <v>0</v>
      </c>
      <c r="G218" s="95">
        <f>IF($C$39=0,"",IF(C218="[for completion]","",IF(C218="","",C218/$C$39)))</f>
        <v>0</v>
      </c>
      <c r="H218" s="67"/>
      <c r="L218" s="67"/>
      <c r="M218" s="67"/>
    </row>
    <row r="219" spans="1:13" x14ac:dyDescent="0.25">
      <c r="A219" s="71" t="s">
        <v>378</v>
      </c>
      <c r="B219" s="65" t="s">
        <v>141</v>
      </c>
      <c r="C219" s="127">
        <v>0</v>
      </c>
      <c r="E219" s="131"/>
      <c r="F219" s="95">
        <f>IF($C$38=0,"",IF(C219="[for completion]","",IF(C219="","",C219/$C$38)))</f>
        <v>0</v>
      </c>
      <c r="G219" s="95">
        <f>IF($C$39=0,"",IF(C219="[for completion]","",IF(C219="","",C219/$C$39)))</f>
        <v>0</v>
      </c>
      <c r="H219" s="67"/>
      <c r="L219" s="67"/>
      <c r="M219" s="67"/>
    </row>
    <row r="220" spans="1:13" x14ac:dyDescent="0.25">
      <c r="A220" s="71" t="s">
        <v>379</v>
      </c>
      <c r="B220" s="120" t="s">
        <v>143</v>
      </c>
      <c r="C220" s="127">
        <f>SUM(C217:C219)</f>
        <v>4711.3658189999996</v>
      </c>
      <c r="E220" s="131"/>
      <c r="F220" s="76">
        <f>SUM(F217:F219)</f>
        <v>7.0885736388638709E-2</v>
      </c>
      <c r="G220" s="76">
        <f>SUM(G217:G219)</f>
        <v>7.8017600133833742E-2</v>
      </c>
      <c r="H220" s="67"/>
      <c r="L220" s="67"/>
      <c r="M220" s="67"/>
    </row>
    <row r="221" spans="1:13" hidden="1" outlineLevel="1" x14ac:dyDescent="0.25">
      <c r="A221" s="71" t="s">
        <v>380</v>
      </c>
      <c r="B221" s="111" t="s">
        <v>145</v>
      </c>
      <c r="E221" s="131"/>
      <c r="F221" s="95" t="str">
        <f t="shared" ref="F221:F227" si="16">IF($C$38=0,"",IF(C221="[for completion]","",IF(C221="","",C221/$C$38)))</f>
        <v/>
      </c>
      <c r="G221" s="95" t="str">
        <f t="shared" ref="G221:G227" si="17">IF($C$39=0,"",IF(C221="[for completion]","",IF(C221="","",C221/$C$39)))</f>
        <v/>
      </c>
      <c r="H221" s="67"/>
      <c r="L221" s="67"/>
      <c r="M221" s="67"/>
    </row>
    <row r="222" spans="1:13" hidden="1" outlineLevel="1" x14ac:dyDescent="0.25">
      <c r="A222" s="71" t="s">
        <v>381</v>
      </c>
      <c r="B222" s="111" t="s">
        <v>145</v>
      </c>
      <c r="E222" s="131"/>
      <c r="F222" s="95" t="str">
        <f t="shared" si="16"/>
        <v/>
      </c>
      <c r="G222" s="95" t="str">
        <f t="shared" si="17"/>
        <v/>
      </c>
      <c r="H222" s="67"/>
      <c r="L222" s="67"/>
      <c r="M222" s="67"/>
    </row>
    <row r="223" spans="1:13" hidden="1" outlineLevel="1" x14ac:dyDescent="0.25">
      <c r="A223" s="71" t="s">
        <v>382</v>
      </c>
      <c r="B223" s="111" t="s">
        <v>145</v>
      </c>
      <c r="E223" s="131"/>
      <c r="F223" s="95" t="str">
        <f t="shared" si="16"/>
        <v/>
      </c>
      <c r="G223" s="95" t="str">
        <f t="shared" si="17"/>
        <v/>
      </c>
      <c r="H223" s="67"/>
      <c r="L223" s="67"/>
      <c r="M223" s="67"/>
    </row>
    <row r="224" spans="1:13" hidden="1" outlineLevel="1" x14ac:dyDescent="0.25">
      <c r="A224" s="71" t="s">
        <v>383</v>
      </c>
      <c r="B224" s="111" t="s">
        <v>145</v>
      </c>
      <c r="E224" s="131"/>
      <c r="F224" s="95" t="str">
        <f t="shared" si="16"/>
        <v/>
      </c>
      <c r="G224" s="95" t="str">
        <f t="shared" si="17"/>
        <v/>
      </c>
      <c r="H224" s="67"/>
      <c r="L224" s="67"/>
      <c r="M224" s="67"/>
    </row>
    <row r="225" spans="1:14" hidden="1" outlineLevel="1" x14ac:dyDescent="0.25">
      <c r="A225" s="71" t="s">
        <v>384</v>
      </c>
      <c r="B225" s="111" t="s">
        <v>145</v>
      </c>
      <c r="E225" s="131"/>
      <c r="F225" s="95" t="str">
        <f t="shared" si="16"/>
        <v/>
      </c>
      <c r="G225" s="95" t="str">
        <f t="shared" si="17"/>
        <v/>
      </c>
      <c r="H225" s="67"/>
      <c r="L225" s="67"/>
      <c r="M225" s="67"/>
    </row>
    <row r="226" spans="1:14" hidden="1" outlineLevel="1" x14ac:dyDescent="0.25">
      <c r="A226" s="71" t="s">
        <v>385</v>
      </c>
      <c r="B226" s="111" t="s">
        <v>145</v>
      </c>
      <c r="E226" s="94"/>
      <c r="F226" s="95" t="str">
        <f t="shared" si="16"/>
        <v/>
      </c>
      <c r="G226" s="95" t="str">
        <f t="shared" si="17"/>
        <v/>
      </c>
      <c r="H226" s="67"/>
      <c r="L226" s="67"/>
      <c r="M226" s="67"/>
    </row>
    <row r="227" spans="1:14" hidden="1" outlineLevel="1" x14ac:dyDescent="0.25">
      <c r="A227" s="71" t="s">
        <v>386</v>
      </c>
      <c r="B227" s="111" t="s">
        <v>145</v>
      </c>
      <c r="E227" s="131"/>
      <c r="F227" s="95" t="str">
        <f t="shared" si="16"/>
        <v/>
      </c>
      <c r="G227" s="95" t="str">
        <f t="shared" si="17"/>
        <v/>
      </c>
      <c r="H227" s="67"/>
      <c r="L227" s="67"/>
      <c r="M227" s="67"/>
    </row>
    <row r="228" spans="1:14" ht="15" customHeight="1" collapsed="1" x14ac:dyDescent="0.25">
      <c r="A228" s="97"/>
      <c r="B228" s="98" t="s">
        <v>387</v>
      </c>
      <c r="C228" s="97"/>
      <c r="D228" s="97"/>
      <c r="E228" s="99"/>
      <c r="F228" s="100"/>
      <c r="G228" s="100"/>
      <c r="H228" s="67"/>
      <c r="L228" s="67"/>
      <c r="M228" s="67"/>
    </row>
    <row r="229" spans="1:14" x14ac:dyDescent="0.25">
      <c r="A229" s="71" t="s">
        <v>388</v>
      </c>
      <c r="B229" s="94" t="s">
        <v>389</v>
      </c>
      <c r="C229" s="90" t="s">
        <v>76</v>
      </c>
      <c r="H229" s="67"/>
      <c r="L229" s="67"/>
      <c r="M229" s="67"/>
    </row>
    <row r="230" spans="1:14" ht="15" customHeight="1" x14ac:dyDescent="0.25">
      <c r="A230" s="97"/>
      <c r="B230" s="98" t="s">
        <v>390</v>
      </c>
      <c r="C230" s="97"/>
      <c r="D230" s="97"/>
      <c r="E230" s="99"/>
      <c r="F230" s="100"/>
      <c r="G230" s="100"/>
      <c r="H230" s="67"/>
      <c r="L230" s="67"/>
      <c r="M230" s="67"/>
    </row>
    <row r="231" spans="1:14" x14ac:dyDescent="0.25">
      <c r="A231" s="71" t="s">
        <v>391</v>
      </c>
      <c r="B231" s="71" t="s">
        <v>392</v>
      </c>
      <c r="C231" s="140">
        <f>SUMIF('[1]Bal bonds'!H39:H59,"Fixed",'[1]Bal bonds'!E39:E59)/1000000</f>
        <v>37867.036</v>
      </c>
      <c r="E231" s="94"/>
      <c r="H231" s="67"/>
      <c r="L231" s="67"/>
      <c r="M231" s="67"/>
    </row>
    <row r="232" spans="1:14" x14ac:dyDescent="0.25">
      <c r="A232" s="71" t="s">
        <v>393</v>
      </c>
      <c r="B232" s="141" t="s">
        <v>394</v>
      </c>
      <c r="C232" s="117" t="s">
        <v>395</v>
      </c>
      <c r="E232" s="94"/>
      <c r="H232" s="67"/>
      <c r="L232" s="67"/>
      <c r="M232" s="67"/>
    </row>
    <row r="233" spans="1:14" x14ac:dyDescent="0.25">
      <c r="A233" s="71" t="s">
        <v>396</v>
      </c>
      <c r="B233" s="141" t="s">
        <v>397</v>
      </c>
      <c r="C233" s="117" t="s">
        <v>395</v>
      </c>
      <c r="E233" s="94"/>
      <c r="H233" s="67"/>
      <c r="L233" s="67"/>
      <c r="M233" s="67"/>
    </row>
    <row r="234" spans="1:14" hidden="1" outlineLevel="1" x14ac:dyDescent="0.25">
      <c r="A234" s="71" t="s">
        <v>398</v>
      </c>
      <c r="B234" s="92" t="s">
        <v>399</v>
      </c>
      <c r="C234" s="94"/>
      <c r="D234" s="94"/>
      <c r="E234" s="94"/>
      <c r="H234" s="67"/>
      <c r="L234" s="67"/>
      <c r="M234" s="67"/>
    </row>
    <row r="235" spans="1:14" hidden="1" outlineLevel="1" x14ac:dyDescent="0.25">
      <c r="A235" s="71" t="s">
        <v>400</v>
      </c>
      <c r="B235" s="92" t="s">
        <v>401</v>
      </c>
      <c r="C235" s="94"/>
      <c r="D235" s="94"/>
      <c r="E235" s="94"/>
      <c r="H235" s="67"/>
      <c r="L235" s="67"/>
      <c r="M235" s="67"/>
    </row>
    <row r="236" spans="1:14" hidden="1" outlineLevel="1" x14ac:dyDescent="0.25">
      <c r="A236" s="71" t="s">
        <v>402</v>
      </c>
      <c r="B236" s="92" t="s">
        <v>403</v>
      </c>
      <c r="C236" s="94"/>
      <c r="D236" s="94"/>
      <c r="E236" s="94"/>
      <c r="H236" s="67"/>
      <c r="L236" s="67"/>
      <c r="M236" s="67"/>
    </row>
    <row r="237" spans="1:14" hidden="1" outlineLevel="1" x14ac:dyDescent="0.25">
      <c r="A237" s="71" t="s">
        <v>404</v>
      </c>
      <c r="C237" s="94"/>
      <c r="D237" s="94"/>
      <c r="E237" s="94"/>
      <c r="H237" s="67"/>
      <c r="L237" s="67"/>
      <c r="M237" s="67"/>
    </row>
    <row r="238" spans="1:14" hidden="1" outlineLevel="1" x14ac:dyDescent="0.25">
      <c r="A238" s="71" t="s">
        <v>405</v>
      </c>
      <c r="C238" s="94"/>
      <c r="D238" s="94"/>
      <c r="E238" s="94"/>
      <c r="H238" s="67"/>
      <c r="L238" s="67"/>
      <c r="M238" s="67"/>
    </row>
    <row r="239" spans="1:14" hidden="1" outlineLevel="1" x14ac:dyDescent="0.25">
      <c r="A239" s="71" t="s">
        <v>406</v>
      </c>
      <c r="D239"/>
      <c r="E239"/>
      <c r="F239" s="142"/>
      <c r="G239" s="142"/>
      <c r="H239" s="67"/>
      <c r="K239" s="143"/>
      <c r="L239" s="143"/>
      <c r="M239" s="143"/>
      <c r="N239" s="143"/>
    </row>
    <row r="240" spans="1:14" hidden="1" outlineLevel="1" x14ac:dyDescent="0.25">
      <c r="A240" s="71" t="s">
        <v>407</v>
      </c>
      <c r="D240"/>
      <c r="E240"/>
      <c r="F240" s="142"/>
      <c r="G240" s="142"/>
      <c r="H240" s="67"/>
      <c r="K240" s="143"/>
      <c r="L240" s="143"/>
      <c r="M240" s="143"/>
      <c r="N240" s="143"/>
    </row>
    <row r="241" spans="1:14" hidden="1" outlineLevel="1" x14ac:dyDescent="0.25">
      <c r="A241" s="71" t="s">
        <v>408</v>
      </c>
      <c r="D241"/>
      <c r="E241"/>
      <c r="F241" s="142"/>
      <c r="G241" s="142"/>
      <c r="H241" s="67"/>
      <c r="K241" s="143"/>
      <c r="L241" s="143"/>
      <c r="M241" s="143"/>
      <c r="N241" s="143"/>
    </row>
    <row r="242" spans="1:14" hidden="1" outlineLevel="1" x14ac:dyDescent="0.25">
      <c r="A242" s="71" t="s">
        <v>409</v>
      </c>
      <c r="D242"/>
      <c r="E242"/>
      <c r="F242" s="142"/>
      <c r="G242" s="142"/>
      <c r="H242" s="67"/>
      <c r="K242" s="143"/>
      <c r="L242" s="143"/>
      <c r="M242" s="143"/>
      <c r="N242" s="143"/>
    </row>
    <row r="243" spans="1:14" hidden="1" outlineLevel="1" x14ac:dyDescent="0.25">
      <c r="A243" s="71" t="s">
        <v>410</v>
      </c>
      <c r="D243"/>
      <c r="E243"/>
      <c r="F243" s="142"/>
      <c r="G243" s="142"/>
      <c r="H243" s="67"/>
      <c r="K243" s="143"/>
      <c r="L243" s="143"/>
      <c r="M243" s="143"/>
      <c r="N243" s="143"/>
    </row>
    <row r="244" spans="1:14" hidden="1" outlineLevel="1" x14ac:dyDescent="0.25">
      <c r="A244" s="71" t="s">
        <v>411</v>
      </c>
      <c r="D244"/>
      <c r="E244"/>
      <c r="F244" s="142"/>
      <c r="G244" s="142"/>
      <c r="H244" s="67"/>
      <c r="K244" s="143"/>
      <c r="L244" s="143"/>
      <c r="M244" s="143"/>
      <c r="N244" s="143"/>
    </row>
    <row r="245" spans="1:14" hidden="1" outlineLevel="1" x14ac:dyDescent="0.25">
      <c r="A245" s="71" t="s">
        <v>412</v>
      </c>
      <c r="D245"/>
      <c r="E245"/>
      <c r="F245" s="142"/>
      <c r="G245" s="142"/>
      <c r="H245" s="67"/>
      <c r="K245" s="143"/>
      <c r="L245" s="143"/>
      <c r="M245" s="143"/>
      <c r="N245" s="143"/>
    </row>
    <row r="246" spans="1:14" hidden="1" outlineLevel="1" x14ac:dyDescent="0.25">
      <c r="A246" s="71" t="s">
        <v>413</v>
      </c>
      <c r="D246"/>
      <c r="E246"/>
      <c r="F246" s="142"/>
      <c r="G246" s="142"/>
      <c r="H246" s="67"/>
      <c r="K246" s="143"/>
      <c r="L246" s="143"/>
      <c r="M246" s="143"/>
      <c r="N246" s="143"/>
    </row>
    <row r="247" spans="1:14" hidden="1" outlineLevel="1" x14ac:dyDescent="0.25">
      <c r="A247" s="71" t="s">
        <v>414</v>
      </c>
      <c r="D247"/>
      <c r="E247"/>
      <c r="F247" s="142"/>
      <c r="G247" s="142"/>
      <c r="H247" s="67"/>
      <c r="K247" s="143"/>
      <c r="L247" s="143"/>
      <c r="M247" s="143"/>
      <c r="N247" s="143"/>
    </row>
    <row r="248" spans="1:14" hidden="1" outlineLevel="1" x14ac:dyDescent="0.25">
      <c r="A248" s="71" t="s">
        <v>415</v>
      </c>
      <c r="D248"/>
      <c r="E248"/>
      <c r="F248" s="142"/>
      <c r="G248" s="142"/>
      <c r="H248" s="67"/>
      <c r="K248" s="143"/>
      <c r="L248" s="143"/>
      <c r="M248" s="143"/>
      <c r="N248" s="143"/>
    </row>
    <row r="249" spans="1:14" hidden="1" outlineLevel="1" x14ac:dyDescent="0.25">
      <c r="A249" s="71" t="s">
        <v>416</v>
      </c>
      <c r="D249"/>
      <c r="E249"/>
      <c r="F249" s="142"/>
      <c r="G249" s="142"/>
      <c r="H249" s="67"/>
      <c r="K249" s="143"/>
      <c r="L249" s="143"/>
      <c r="M249" s="143"/>
      <c r="N249" s="143"/>
    </row>
    <row r="250" spans="1:14" hidden="1" outlineLevel="1" x14ac:dyDescent="0.25">
      <c r="A250" s="71" t="s">
        <v>417</v>
      </c>
      <c r="D250"/>
      <c r="E250"/>
      <c r="F250" s="142"/>
      <c r="G250" s="142"/>
      <c r="H250" s="67"/>
      <c r="K250" s="143"/>
      <c r="L250" s="143"/>
      <c r="M250" s="143"/>
      <c r="N250" s="143"/>
    </row>
    <row r="251" spans="1:14" hidden="1" outlineLevel="1" x14ac:dyDescent="0.25">
      <c r="A251" s="71" t="s">
        <v>418</v>
      </c>
      <c r="D251"/>
      <c r="E251"/>
      <c r="F251" s="142"/>
      <c r="G251" s="142"/>
      <c r="H251" s="67"/>
      <c r="K251" s="143"/>
      <c r="L251" s="143"/>
      <c r="M251" s="143"/>
      <c r="N251" s="143"/>
    </row>
    <row r="252" spans="1:14" hidden="1" outlineLevel="1" x14ac:dyDescent="0.25">
      <c r="A252" s="71" t="s">
        <v>419</v>
      </c>
      <c r="D252"/>
      <c r="E252"/>
      <c r="F252" s="142"/>
      <c r="G252" s="142"/>
      <c r="H252" s="67"/>
      <c r="K252" s="143"/>
      <c r="L252" s="143"/>
      <c r="M252" s="143"/>
      <c r="N252" s="143"/>
    </row>
    <row r="253" spans="1:14" hidden="1" outlineLevel="1" x14ac:dyDescent="0.25">
      <c r="A253" s="71" t="s">
        <v>420</v>
      </c>
      <c r="D253"/>
      <c r="E253"/>
      <c r="F253" s="142"/>
      <c r="G253" s="142"/>
      <c r="H253" s="67"/>
      <c r="K253" s="143"/>
      <c r="L253" s="143"/>
      <c r="M253" s="143"/>
      <c r="N253" s="143"/>
    </row>
    <row r="254" spans="1:14" hidden="1" outlineLevel="1" x14ac:dyDescent="0.25">
      <c r="A254" s="71" t="s">
        <v>421</v>
      </c>
      <c r="D254"/>
      <c r="E254"/>
      <c r="F254" s="142"/>
      <c r="G254" s="142"/>
      <c r="H254" s="67"/>
      <c r="K254" s="143"/>
      <c r="L254" s="143"/>
      <c r="M254" s="143"/>
      <c r="N254" s="143"/>
    </row>
    <row r="255" spans="1:14" hidden="1" outlineLevel="1" x14ac:dyDescent="0.25">
      <c r="A255" s="71" t="s">
        <v>422</v>
      </c>
      <c r="D255"/>
      <c r="E255"/>
      <c r="F255" s="142"/>
      <c r="G255" s="142"/>
      <c r="H255" s="67"/>
      <c r="K255" s="143"/>
      <c r="L255" s="143"/>
      <c r="M255" s="143"/>
      <c r="N255" s="143"/>
    </row>
    <row r="256" spans="1:14" hidden="1" outlineLevel="1" x14ac:dyDescent="0.25">
      <c r="A256" s="71" t="s">
        <v>423</v>
      </c>
      <c r="D256"/>
      <c r="E256"/>
      <c r="F256" s="142"/>
      <c r="G256" s="142"/>
      <c r="H256" s="67"/>
      <c r="K256" s="143"/>
      <c r="L256" s="143"/>
      <c r="M256" s="143"/>
      <c r="N256" s="143"/>
    </row>
    <row r="257" spans="1:14" hidden="1" outlineLevel="1" x14ac:dyDescent="0.25">
      <c r="A257" s="71" t="s">
        <v>424</v>
      </c>
      <c r="D257"/>
      <c r="E257"/>
      <c r="F257" s="142"/>
      <c r="G257" s="142"/>
      <c r="H257" s="67"/>
      <c r="K257" s="143"/>
      <c r="L257" s="143"/>
      <c r="M257" s="143"/>
      <c r="N257" s="143"/>
    </row>
    <row r="258" spans="1:14" hidden="1" outlineLevel="1" x14ac:dyDescent="0.25">
      <c r="A258" s="71" t="s">
        <v>425</v>
      </c>
      <c r="D258"/>
      <c r="E258"/>
      <c r="F258" s="142"/>
      <c r="G258" s="142"/>
      <c r="H258" s="67"/>
      <c r="K258" s="143"/>
      <c r="L258" s="143"/>
      <c r="M258" s="143"/>
      <c r="N258" s="143"/>
    </row>
    <row r="259" spans="1:14" hidden="1" outlineLevel="1" x14ac:dyDescent="0.25">
      <c r="A259" s="71" t="s">
        <v>426</v>
      </c>
      <c r="D259"/>
      <c r="E259"/>
      <c r="F259" s="142"/>
      <c r="G259" s="142"/>
      <c r="H259" s="67"/>
      <c r="K259" s="143"/>
      <c r="L259" s="143"/>
      <c r="M259" s="143"/>
      <c r="N259" s="143"/>
    </row>
    <row r="260" spans="1:14" hidden="1" outlineLevel="1" x14ac:dyDescent="0.25">
      <c r="A260" s="71" t="s">
        <v>427</v>
      </c>
      <c r="D260"/>
      <c r="E260"/>
      <c r="F260" s="142"/>
      <c r="G260" s="142"/>
      <c r="H260" s="67"/>
      <c r="K260" s="143"/>
      <c r="L260" s="143"/>
      <c r="M260" s="143"/>
      <c r="N260" s="143"/>
    </row>
    <row r="261" spans="1:14" hidden="1" outlineLevel="1" x14ac:dyDescent="0.25">
      <c r="A261" s="71" t="s">
        <v>428</v>
      </c>
      <c r="D261"/>
      <c r="E261"/>
      <c r="F261" s="142"/>
      <c r="G261" s="142"/>
      <c r="H261" s="67"/>
      <c r="K261" s="143"/>
      <c r="L261" s="143"/>
      <c r="M261" s="143"/>
      <c r="N261" s="143"/>
    </row>
    <row r="262" spans="1:14" hidden="1" outlineLevel="1" x14ac:dyDescent="0.25">
      <c r="A262" s="71" t="s">
        <v>429</v>
      </c>
      <c r="D262"/>
      <c r="E262"/>
      <c r="F262" s="142"/>
      <c r="G262" s="142"/>
      <c r="H262" s="67"/>
      <c r="K262" s="143"/>
      <c r="L262" s="143"/>
      <c r="M262" s="143"/>
      <c r="N262" s="143"/>
    </row>
    <row r="263" spans="1:14" hidden="1" outlineLevel="1" x14ac:dyDescent="0.25">
      <c r="A263" s="71" t="s">
        <v>430</v>
      </c>
      <c r="D263"/>
      <c r="E263"/>
      <c r="F263" s="142"/>
      <c r="G263" s="142"/>
      <c r="H263" s="67"/>
      <c r="K263" s="143"/>
      <c r="L263" s="143"/>
      <c r="M263" s="143"/>
      <c r="N263" s="143"/>
    </row>
    <row r="264" spans="1:14" hidden="1" outlineLevel="1" x14ac:dyDescent="0.25">
      <c r="A264" s="71" t="s">
        <v>431</v>
      </c>
      <c r="D264"/>
      <c r="E264"/>
      <c r="F264" s="142"/>
      <c r="G264" s="142"/>
      <c r="H264" s="67"/>
      <c r="K264" s="143"/>
      <c r="L264" s="143"/>
      <c r="M264" s="143"/>
      <c r="N264" s="143"/>
    </row>
    <row r="265" spans="1:14" hidden="1" outlineLevel="1" x14ac:dyDescent="0.25">
      <c r="A265" s="71" t="s">
        <v>432</v>
      </c>
      <c r="D265"/>
      <c r="E265"/>
      <c r="F265" s="142"/>
      <c r="G265" s="142"/>
      <c r="H265" s="67"/>
      <c r="K265" s="143"/>
      <c r="L265" s="143"/>
      <c r="M265" s="143"/>
      <c r="N265" s="143"/>
    </row>
    <row r="266" spans="1:14" hidden="1" outlineLevel="1" x14ac:dyDescent="0.25">
      <c r="A266" s="71" t="s">
        <v>433</v>
      </c>
      <c r="D266"/>
      <c r="E266"/>
      <c r="F266" s="142"/>
      <c r="G266" s="142"/>
      <c r="H266" s="67"/>
      <c r="K266" s="143"/>
      <c r="L266" s="143"/>
      <c r="M266" s="143"/>
      <c r="N266" s="143"/>
    </row>
    <row r="267" spans="1:14" hidden="1" outlineLevel="1" x14ac:dyDescent="0.25">
      <c r="A267" s="71" t="s">
        <v>434</v>
      </c>
      <c r="D267"/>
      <c r="E267"/>
      <c r="F267" s="142"/>
      <c r="G267" s="142"/>
      <c r="H267" s="67"/>
      <c r="K267" s="143"/>
      <c r="L267" s="143"/>
      <c r="M267" s="143"/>
      <c r="N267" s="143"/>
    </row>
    <row r="268" spans="1:14" hidden="1" outlineLevel="1" x14ac:dyDescent="0.25">
      <c r="A268" s="71" t="s">
        <v>435</v>
      </c>
      <c r="D268"/>
      <c r="E268"/>
      <c r="F268" s="142"/>
      <c r="G268" s="142"/>
      <c r="H268" s="67"/>
      <c r="K268" s="143"/>
      <c r="L268" s="143"/>
      <c r="M268" s="143"/>
      <c r="N268" s="143"/>
    </row>
    <row r="269" spans="1:14" hidden="1" outlineLevel="1" x14ac:dyDescent="0.25">
      <c r="A269" s="71" t="s">
        <v>436</v>
      </c>
      <c r="D269"/>
      <c r="E269"/>
      <c r="F269" s="142"/>
      <c r="G269" s="142"/>
      <c r="H269" s="67"/>
      <c r="K269" s="143"/>
      <c r="L269" s="143"/>
      <c r="M269" s="143"/>
      <c r="N269" s="143"/>
    </row>
    <row r="270" spans="1:14" hidden="1" outlineLevel="1" x14ac:dyDescent="0.25">
      <c r="A270" s="71" t="s">
        <v>437</v>
      </c>
      <c r="D270"/>
      <c r="E270"/>
      <c r="F270" s="142"/>
      <c r="G270" s="142"/>
      <c r="H270" s="67"/>
      <c r="K270" s="143"/>
      <c r="L270" s="143"/>
      <c r="M270" s="143"/>
      <c r="N270" s="143"/>
    </row>
    <row r="271" spans="1:14" hidden="1" outlineLevel="1" x14ac:dyDescent="0.25">
      <c r="A271" s="71" t="s">
        <v>438</v>
      </c>
      <c r="D271"/>
      <c r="E271"/>
      <c r="F271" s="142"/>
      <c r="G271" s="142"/>
      <c r="H271" s="67"/>
      <c r="K271" s="143"/>
      <c r="L271" s="143"/>
      <c r="M271" s="143"/>
      <c r="N271" s="143"/>
    </row>
    <row r="272" spans="1:14" hidden="1" outlineLevel="1" x14ac:dyDescent="0.25">
      <c r="A272" s="71" t="s">
        <v>439</v>
      </c>
      <c r="D272"/>
      <c r="E272"/>
      <c r="F272" s="142"/>
      <c r="G272" s="142"/>
      <c r="H272" s="67"/>
      <c r="K272" s="143"/>
      <c r="L272" s="143"/>
      <c r="M272" s="143"/>
      <c r="N272" s="143"/>
    </row>
    <row r="273" spans="1:14" hidden="1" outlineLevel="1" x14ac:dyDescent="0.25">
      <c r="A273" s="71" t="s">
        <v>440</v>
      </c>
      <c r="D273"/>
      <c r="E273"/>
      <c r="F273" s="142"/>
      <c r="G273" s="142"/>
      <c r="H273" s="67"/>
      <c r="K273" s="143"/>
      <c r="L273" s="143"/>
      <c r="M273" s="143"/>
      <c r="N273" s="143"/>
    </row>
    <row r="274" spans="1:14" hidden="1" outlineLevel="1" x14ac:dyDescent="0.25">
      <c r="A274" s="71" t="s">
        <v>441</v>
      </c>
      <c r="D274"/>
      <c r="E274"/>
      <c r="F274" s="142"/>
      <c r="G274" s="142"/>
      <c r="H274" s="67"/>
      <c r="K274" s="143"/>
      <c r="L274" s="143"/>
      <c r="M274" s="143"/>
      <c r="N274" s="143"/>
    </row>
    <row r="275" spans="1:14" hidden="1" outlineLevel="1" x14ac:dyDescent="0.25">
      <c r="A275" s="71" t="s">
        <v>442</v>
      </c>
      <c r="D275"/>
      <c r="E275"/>
      <c r="F275" s="142"/>
      <c r="G275" s="142"/>
      <c r="H275" s="67"/>
      <c r="K275" s="143"/>
      <c r="L275" s="143"/>
      <c r="M275" s="143"/>
      <c r="N275" s="143"/>
    </row>
    <row r="276" spans="1:14" hidden="1" outlineLevel="1" x14ac:dyDescent="0.25">
      <c r="A276" s="71" t="s">
        <v>443</v>
      </c>
      <c r="D276"/>
      <c r="E276"/>
      <c r="F276" s="142"/>
      <c r="G276" s="142"/>
      <c r="H276" s="67"/>
      <c r="K276" s="143"/>
      <c r="L276" s="143"/>
      <c r="M276" s="143"/>
      <c r="N276" s="143"/>
    </row>
    <row r="277" spans="1:14" hidden="1" outlineLevel="1" x14ac:dyDescent="0.25">
      <c r="A277" s="71" t="s">
        <v>444</v>
      </c>
      <c r="D277"/>
      <c r="E277"/>
      <c r="F277" s="142"/>
      <c r="G277" s="142"/>
      <c r="H277" s="67"/>
      <c r="K277" s="143"/>
      <c r="L277" s="143"/>
      <c r="M277" s="143"/>
      <c r="N277" s="143"/>
    </row>
    <row r="278" spans="1:14" hidden="1" outlineLevel="1" x14ac:dyDescent="0.25">
      <c r="A278" s="71" t="s">
        <v>445</v>
      </c>
      <c r="D278"/>
      <c r="E278"/>
      <c r="F278" s="142"/>
      <c r="G278" s="142"/>
      <c r="H278" s="67"/>
      <c r="K278" s="143"/>
      <c r="L278" s="143"/>
      <c r="M278" s="143"/>
      <c r="N278" s="143"/>
    </row>
    <row r="279" spans="1:14" hidden="1" outlineLevel="1" x14ac:dyDescent="0.25">
      <c r="A279" s="71" t="s">
        <v>446</v>
      </c>
      <c r="D279"/>
      <c r="E279"/>
      <c r="F279" s="142"/>
      <c r="G279" s="142"/>
      <c r="H279" s="67"/>
      <c r="K279" s="143"/>
      <c r="L279" s="143"/>
      <c r="M279" s="143"/>
      <c r="N279" s="143"/>
    </row>
    <row r="280" spans="1:14" hidden="1" outlineLevel="1" x14ac:dyDescent="0.25">
      <c r="A280" s="71" t="s">
        <v>447</v>
      </c>
      <c r="D280"/>
      <c r="E280"/>
      <c r="F280" s="142"/>
      <c r="G280" s="142"/>
      <c r="H280" s="67"/>
      <c r="K280" s="143"/>
      <c r="L280" s="143"/>
      <c r="M280" s="143"/>
      <c r="N280" s="143"/>
    </row>
    <row r="281" spans="1:14" hidden="1" outlineLevel="1" x14ac:dyDescent="0.25">
      <c r="A281" s="71" t="s">
        <v>448</v>
      </c>
      <c r="D281"/>
      <c r="E281"/>
      <c r="F281" s="142"/>
      <c r="G281" s="142"/>
      <c r="H281" s="67"/>
      <c r="K281" s="143"/>
      <c r="L281" s="143"/>
      <c r="M281" s="143"/>
      <c r="N281" s="143"/>
    </row>
    <row r="282" spans="1:14" hidden="1" outlineLevel="1" x14ac:dyDescent="0.25">
      <c r="A282" s="71" t="s">
        <v>449</v>
      </c>
      <c r="D282"/>
      <c r="E282"/>
      <c r="F282" s="142"/>
      <c r="G282" s="142"/>
      <c r="H282" s="67"/>
      <c r="K282" s="143"/>
      <c r="L282" s="143"/>
      <c r="M282" s="143"/>
      <c r="N282" s="143"/>
    </row>
    <row r="283" spans="1:14" hidden="1" outlineLevel="1" x14ac:dyDescent="0.25">
      <c r="A283" s="71" t="s">
        <v>450</v>
      </c>
      <c r="D283"/>
      <c r="E283"/>
      <c r="F283" s="142"/>
      <c r="G283" s="142"/>
      <c r="H283" s="67"/>
      <c r="K283" s="143"/>
      <c r="L283" s="143"/>
      <c r="M283" s="143"/>
      <c r="N283" s="143"/>
    </row>
    <row r="284" spans="1:14" hidden="1" outlineLevel="1" x14ac:dyDescent="0.25">
      <c r="A284" s="71" t="s">
        <v>451</v>
      </c>
      <c r="D284"/>
      <c r="E284"/>
      <c r="F284" s="142"/>
      <c r="G284" s="142"/>
      <c r="H284" s="67"/>
      <c r="K284" s="143"/>
      <c r="L284" s="143"/>
      <c r="M284" s="143"/>
      <c r="N284" s="143"/>
    </row>
    <row r="285" spans="1:14" ht="37.5" collapsed="1" x14ac:dyDescent="0.25">
      <c r="A285" s="85"/>
      <c r="B285" s="85" t="s">
        <v>452</v>
      </c>
      <c r="C285" s="85" t="s">
        <v>453</v>
      </c>
      <c r="D285" s="85" t="s">
        <v>453</v>
      </c>
      <c r="E285" s="85"/>
      <c r="F285" s="87"/>
      <c r="G285" s="88"/>
      <c r="H285" s="67"/>
      <c r="I285" s="77"/>
      <c r="J285" s="77"/>
      <c r="K285" s="77"/>
      <c r="L285" s="77"/>
      <c r="M285" s="79"/>
    </row>
    <row r="286" spans="1:14" ht="18.75" x14ac:dyDescent="0.25">
      <c r="A286" s="144" t="s">
        <v>454</v>
      </c>
      <c r="B286" s="145"/>
      <c r="C286" s="145"/>
      <c r="D286" s="145"/>
      <c r="E286" s="145"/>
      <c r="F286" s="146"/>
      <c r="G286" s="147"/>
      <c r="H286" s="67"/>
      <c r="I286" s="77"/>
      <c r="J286" s="77"/>
      <c r="K286" s="77"/>
      <c r="L286" s="77"/>
      <c r="M286" s="79"/>
    </row>
    <row r="287" spans="1:14" ht="18.75" x14ac:dyDescent="0.25">
      <c r="A287" s="144" t="s">
        <v>455</v>
      </c>
      <c r="B287" s="145"/>
      <c r="C287" s="145"/>
      <c r="D287" s="145"/>
      <c r="E287" s="145"/>
      <c r="F287" s="146"/>
      <c r="G287" s="147"/>
      <c r="H287" s="67"/>
      <c r="I287" s="77"/>
      <c r="J287" s="77"/>
      <c r="K287" s="77"/>
      <c r="L287" s="77"/>
      <c r="M287" s="79"/>
    </row>
    <row r="288" spans="1:14" x14ac:dyDescent="0.25">
      <c r="A288" s="71" t="s">
        <v>456</v>
      </c>
      <c r="B288" s="92" t="s">
        <v>457</v>
      </c>
      <c r="C288" s="148">
        <f>ROW(B38)</f>
        <v>38</v>
      </c>
      <c r="D288" s="105"/>
      <c r="E288" s="105"/>
      <c r="G288" s="76"/>
      <c r="H288" s="67"/>
      <c r="I288" s="92"/>
      <c r="J288" s="148"/>
      <c r="L288" s="105"/>
      <c r="M288" s="105"/>
      <c r="N288" s="105"/>
    </row>
    <row r="289" spans="1:14" x14ac:dyDescent="0.25">
      <c r="A289" s="71" t="s">
        <v>458</v>
      </c>
      <c r="B289" s="92" t="s">
        <v>459</v>
      </c>
      <c r="C289" s="148">
        <f>ROW(B39)</f>
        <v>39</v>
      </c>
      <c r="E289" s="105"/>
      <c r="H289" s="67"/>
      <c r="I289" s="92"/>
      <c r="J289" s="148"/>
      <c r="L289" s="105"/>
      <c r="M289" s="105"/>
    </row>
    <row r="290" spans="1:14" x14ac:dyDescent="0.25">
      <c r="A290" s="71" t="s">
        <v>460</v>
      </c>
      <c r="B290" s="92" t="s">
        <v>461</v>
      </c>
      <c r="C290" s="148" t="str">
        <f>ROW('B1. HTT Mortgage Assets'!B43)&amp; " for Mortgage Assets"</f>
        <v>43 for Mortgage Assets</v>
      </c>
      <c r="D290" s="148" t="str">
        <f>ROW('[2]B2. HTT Public Sector Assets'!B48)&amp; " for Public Sector Assets"</f>
        <v>48 for Public Sector Assets</v>
      </c>
      <c r="E290" s="149"/>
      <c r="G290" s="150"/>
      <c r="H290" s="67"/>
      <c r="I290" s="92"/>
      <c r="J290" s="148"/>
      <c r="K290" s="148"/>
      <c r="L290" s="149"/>
      <c r="M290" s="105"/>
      <c r="N290" s="149"/>
    </row>
    <row r="291" spans="1:14" x14ac:dyDescent="0.25">
      <c r="A291" s="71" t="s">
        <v>462</v>
      </c>
      <c r="B291" s="92" t="s">
        <v>463</v>
      </c>
      <c r="C291" s="148">
        <f>ROW(B52)</f>
        <v>52</v>
      </c>
      <c r="H291" s="67"/>
      <c r="I291" s="92"/>
      <c r="J291" s="148"/>
    </row>
    <row r="292" spans="1:14" x14ac:dyDescent="0.25">
      <c r="A292" s="71" t="s">
        <v>464</v>
      </c>
      <c r="B292" s="92" t="s">
        <v>465</v>
      </c>
      <c r="C292" s="151" t="str">
        <f>ROW('B1. HTT Mortgage Assets'!B186)&amp;" for Residential Mortgage Assets"</f>
        <v>186 for Residential Mortgage Assets</v>
      </c>
      <c r="D292" s="148" t="str">
        <f>ROW('B1. HTT Mortgage Assets'!B287 )&amp; " for Commercial Mortgage Assets"</f>
        <v>287 for Commercial Mortgage Assets</v>
      </c>
      <c r="E292" s="149"/>
      <c r="F292" s="152" t="str">
        <f>ROW('[2]B2. HTT Public Sector Assets'!B18)&amp; " for Public Sector Assets"</f>
        <v>18 for Public Sector Assets</v>
      </c>
      <c r="G292" s="150"/>
      <c r="H292" s="67"/>
      <c r="I292" s="92"/>
      <c r="J292" s="143"/>
      <c r="K292" s="148"/>
      <c r="L292" s="149"/>
      <c r="N292" s="149"/>
    </row>
    <row r="293" spans="1:14" x14ac:dyDescent="0.25">
      <c r="A293" s="71" t="s">
        <v>466</v>
      </c>
      <c r="B293" s="92" t="s">
        <v>467</v>
      </c>
      <c r="C293" s="148" t="str">
        <f>ROW('B1. HTT Mortgage Assets'!B149)&amp;" for Mortgage Assets"</f>
        <v>149 for Mortgage Assets</v>
      </c>
      <c r="D293" s="148" t="str">
        <f>ROW('[2]B2. HTT Public Sector Assets'!B129)&amp;" for Public Sector Assets"</f>
        <v>129 for Public Sector Assets</v>
      </c>
      <c r="H293" s="67"/>
      <c r="I293" s="92"/>
      <c r="M293" s="149"/>
    </row>
    <row r="294" spans="1:14" x14ac:dyDescent="0.25">
      <c r="A294" s="71" t="s">
        <v>468</v>
      </c>
      <c r="B294" s="92" t="s">
        <v>469</v>
      </c>
      <c r="C294" s="148">
        <f>ROW(B111)</f>
        <v>111</v>
      </c>
      <c r="F294" s="150"/>
      <c r="H294" s="67"/>
      <c r="I294" s="92"/>
      <c r="J294" s="148"/>
      <c r="M294" s="149"/>
    </row>
    <row r="295" spans="1:14" x14ac:dyDescent="0.25">
      <c r="A295" s="71" t="s">
        <v>470</v>
      </c>
      <c r="B295" s="92" t="s">
        <v>471</v>
      </c>
      <c r="C295" s="148">
        <f>ROW(B163)</f>
        <v>163</v>
      </c>
      <c r="E295" s="149"/>
      <c r="F295" s="150"/>
      <c r="H295" s="67"/>
      <c r="I295" s="92"/>
      <c r="J295" s="148"/>
      <c r="L295" s="149"/>
      <c r="M295" s="149"/>
    </row>
    <row r="296" spans="1:14" x14ac:dyDescent="0.25">
      <c r="A296" s="71" t="s">
        <v>472</v>
      </c>
      <c r="B296" s="92" t="s">
        <v>473</v>
      </c>
      <c r="C296" s="148">
        <f>ROW(B137)</f>
        <v>137</v>
      </c>
      <c r="E296" s="149"/>
      <c r="F296" s="150"/>
      <c r="H296" s="67"/>
      <c r="I296" s="92"/>
      <c r="J296" s="148"/>
      <c r="L296" s="149"/>
      <c r="M296" s="149"/>
    </row>
    <row r="297" spans="1:14" ht="30" x14ac:dyDescent="0.25">
      <c r="A297" s="71" t="s">
        <v>474</v>
      </c>
      <c r="B297" s="71" t="s">
        <v>475</v>
      </c>
      <c r="C297" s="148" t="str">
        <f>ROW('C. HTT Harmonised Glossary'!B17)&amp;" for Harmonised Glossary"</f>
        <v>17 for Harmonised Glossary</v>
      </c>
      <c r="E297" s="149"/>
      <c r="H297" s="67"/>
      <c r="J297" s="148"/>
      <c r="L297" s="149"/>
    </row>
    <row r="298" spans="1:14" x14ac:dyDescent="0.25">
      <c r="A298" s="71" t="s">
        <v>476</v>
      </c>
      <c r="B298" s="92" t="s">
        <v>477</v>
      </c>
      <c r="C298" s="148">
        <f>ROW(B65)</f>
        <v>65</v>
      </c>
      <c r="E298" s="149"/>
      <c r="H298" s="67"/>
      <c r="I298" s="92"/>
      <c r="J298" s="148"/>
      <c r="L298" s="149"/>
    </row>
    <row r="299" spans="1:14" x14ac:dyDescent="0.25">
      <c r="A299" s="71" t="s">
        <v>478</v>
      </c>
      <c r="B299" s="92" t="s">
        <v>479</v>
      </c>
      <c r="C299" s="148">
        <f>ROW(B88)</f>
        <v>88</v>
      </c>
      <c r="E299" s="149"/>
      <c r="H299" s="67"/>
      <c r="I299" s="92"/>
      <c r="J299" s="148"/>
      <c r="L299" s="149"/>
    </row>
    <row r="300" spans="1:14" x14ac:dyDescent="0.25">
      <c r="A300" s="71" t="s">
        <v>480</v>
      </c>
      <c r="B300" s="92" t="s">
        <v>481</v>
      </c>
      <c r="C300" s="148" t="str">
        <f>ROW('B1. HTT Mortgage Assets'!B179)&amp; " for Mortgage Assets"</f>
        <v>179 for Mortgage Assets</v>
      </c>
      <c r="D300" s="148" t="str">
        <f>ROW('[2]B2. HTT Public Sector Assets'!B166)&amp; " for Public Sector Assets"</f>
        <v>166 for Public Sector Assets</v>
      </c>
      <c r="E300" s="149"/>
      <c r="H300" s="67"/>
      <c r="I300" s="92"/>
      <c r="J300" s="148"/>
      <c r="K300" s="148"/>
      <c r="L300" s="149"/>
    </row>
    <row r="301" spans="1:14" hidden="1" outlineLevel="1" x14ac:dyDescent="0.25">
      <c r="A301" s="71" t="s">
        <v>482</v>
      </c>
      <c r="B301" s="92"/>
      <c r="C301" s="148"/>
      <c r="D301" s="148"/>
      <c r="E301" s="149"/>
      <c r="H301" s="67"/>
      <c r="I301" s="92"/>
      <c r="J301" s="148"/>
      <c r="K301" s="148"/>
      <c r="L301" s="149"/>
    </row>
    <row r="302" spans="1:14" hidden="1" outlineLevel="1" x14ac:dyDescent="0.25">
      <c r="A302" s="71" t="s">
        <v>483</v>
      </c>
      <c r="B302" s="92"/>
      <c r="C302" s="148"/>
      <c r="D302" s="148"/>
      <c r="E302" s="149"/>
      <c r="H302" s="67"/>
      <c r="I302" s="92"/>
      <c r="J302" s="148"/>
      <c r="K302" s="148"/>
      <c r="L302" s="149"/>
    </row>
    <row r="303" spans="1:14" hidden="1" outlineLevel="1" x14ac:dyDescent="0.25">
      <c r="A303" s="71" t="s">
        <v>484</v>
      </c>
      <c r="B303" s="92"/>
      <c r="C303" s="148"/>
      <c r="D303" s="148"/>
      <c r="E303" s="149"/>
      <c r="H303" s="67"/>
      <c r="I303" s="92"/>
      <c r="J303" s="148"/>
      <c r="K303" s="148"/>
      <c r="L303" s="149"/>
    </row>
    <row r="304" spans="1:14" hidden="1" outlineLevel="1" x14ac:dyDescent="0.25">
      <c r="A304" s="71" t="s">
        <v>485</v>
      </c>
      <c r="B304" s="92"/>
      <c r="C304" s="148"/>
      <c r="D304" s="148"/>
      <c r="E304" s="149"/>
      <c r="H304" s="67"/>
      <c r="I304" s="92"/>
      <c r="J304" s="148"/>
      <c r="K304" s="148"/>
      <c r="L304" s="149"/>
    </row>
    <row r="305" spans="1:13" hidden="1" outlineLevel="1" x14ac:dyDescent="0.25">
      <c r="A305" s="71" t="s">
        <v>486</v>
      </c>
      <c r="B305" s="92"/>
      <c r="C305" s="148"/>
      <c r="D305" s="148"/>
      <c r="E305" s="149"/>
      <c r="H305" s="67"/>
      <c r="I305" s="92"/>
      <c r="J305" s="148"/>
      <c r="K305" s="148"/>
      <c r="L305" s="149"/>
    </row>
    <row r="306" spans="1:13" hidden="1" outlineLevel="1" x14ac:dyDescent="0.25">
      <c r="A306" s="71" t="s">
        <v>487</v>
      </c>
      <c r="B306" s="92"/>
      <c r="C306" s="148"/>
      <c r="D306" s="148"/>
      <c r="E306" s="149"/>
      <c r="H306" s="67"/>
      <c r="I306" s="92"/>
      <c r="J306" s="148"/>
      <c r="K306" s="148"/>
      <c r="L306" s="149"/>
    </row>
    <row r="307" spans="1:13" hidden="1" outlineLevel="1" x14ac:dyDescent="0.25">
      <c r="A307" s="71" t="s">
        <v>488</v>
      </c>
      <c r="B307" s="92"/>
      <c r="C307" s="148"/>
      <c r="D307" s="148"/>
      <c r="E307" s="149"/>
      <c r="H307" s="67"/>
      <c r="I307" s="92"/>
      <c r="J307" s="148"/>
      <c r="K307" s="148"/>
      <c r="L307" s="149"/>
    </row>
    <row r="308" spans="1:13" hidden="1" outlineLevel="1" x14ac:dyDescent="0.25">
      <c r="A308" s="71" t="s">
        <v>489</v>
      </c>
      <c r="B308" s="92"/>
      <c r="C308" s="148"/>
      <c r="D308" s="148"/>
      <c r="E308" s="149"/>
      <c r="H308" s="67"/>
      <c r="I308" s="92"/>
      <c r="J308" s="148"/>
      <c r="K308" s="148"/>
      <c r="L308" s="149"/>
    </row>
    <row r="309" spans="1:13" hidden="1" outlineLevel="1" x14ac:dyDescent="0.25">
      <c r="A309" s="71" t="s">
        <v>490</v>
      </c>
      <c r="B309" s="92"/>
      <c r="C309" s="148"/>
      <c r="D309" s="148"/>
      <c r="E309" s="149"/>
      <c r="H309" s="67"/>
      <c r="I309" s="92"/>
      <c r="J309" s="148"/>
      <c r="K309" s="148"/>
      <c r="L309" s="149"/>
    </row>
    <row r="310" spans="1:13" hidden="1" outlineLevel="1" x14ac:dyDescent="0.25">
      <c r="A310" s="71" t="s">
        <v>491</v>
      </c>
      <c r="H310" s="67"/>
    </row>
    <row r="311" spans="1:13" ht="37.5" collapsed="1" x14ac:dyDescent="0.25">
      <c r="A311" s="86"/>
      <c r="B311" s="85" t="s">
        <v>67</v>
      </c>
      <c r="C311" s="86"/>
      <c r="D311" s="86"/>
      <c r="E311" s="86"/>
      <c r="F311" s="87"/>
      <c r="G311" s="88"/>
      <c r="H311" s="67"/>
      <c r="I311" s="77"/>
      <c r="J311" s="79"/>
      <c r="K311" s="79"/>
      <c r="L311" s="79"/>
      <c r="M311" s="79"/>
    </row>
    <row r="312" spans="1:13" x14ac:dyDescent="0.25">
      <c r="A312" s="71" t="s">
        <v>492</v>
      </c>
      <c r="B312" s="102" t="s">
        <v>493</v>
      </c>
      <c r="C312" s="71" t="s">
        <v>494</v>
      </c>
      <c r="H312" s="67"/>
      <c r="I312" s="102"/>
      <c r="J312" s="148"/>
    </row>
    <row r="313" spans="1:13" hidden="1" outlineLevel="1" x14ac:dyDescent="0.25">
      <c r="A313" s="71" t="s">
        <v>495</v>
      </c>
      <c r="B313" s="102"/>
      <c r="C313" s="148"/>
      <c r="H313" s="67"/>
      <c r="I313" s="102"/>
      <c r="J313" s="148"/>
    </row>
    <row r="314" spans="1:13" hidden="1" outlineLevel="1" x14ac:dyDescent="0.25">
      <c r="A314" s="71" t="s">
        <v>496</v>
      </c>
      <c r="B314" s="102"/>
      <c r="C314" s="148"/>
      <c r="H314" s="67"/>
      <c r="I314" s="102"/>
      <c r="J314" s="148"/>
    </row>
    <row r="315" spans="1:13" hidden="1" outlineLevel="1" x14ac:dyDescent="0.25">
      <c r="A315" s="71" t="s">
        <v>497</v>
      </c>
      <c r="B315" s="102"/>
      <c r="C315" s="148"/>
      <c r="H315" s="67"/>
      <c r="I315" s="102"/>
      <c r="J315" s="148"/>
    </row>
    <row r="316" spans="1:13" hidden="1" outlineLevel="1" x14ac:dyDescent="0.25">
      <c r="A316" s="71" t="s">
        <v>498</v>
      </c>
      <c r="B316" s="102"/>
      <c r="C316" s="148"/>
      <c r="H316" s="67"/>
      <c r="I316" s="102"/>
      <c r="J316" s="148"/>
    </row>
    <row r="317" spans="1:13" hidden="1" outlineLevel="1" x14ac:dyDescent="0.25">
      <c r="A317" s="71" t="s">
        <v>499</v>
      </c>
      <c r="B317" s="102"/>
      <c r="C317" s="148"/>
      <c r="H317" s="67"/>
      <c r="I317" s="102"/>
      <c r="J317" s="148"/>
    </row>
    <row r="318" spans="1:13" hidden="1" outlineLevel="1" x14ac:dyDescent="0.25">
      <c r="A318" s="71" t="s">
        <v>500</v>
      </c>
      <c r="B318" s="102"/>
      <c r="C318" s="148"/>
      <c r="H318" s="67"/>
      <c r="I318" s="102"/>
      <c r="J318" s="148"/>
    </row>
    <row r="319" spans="1:13" ht="18.75" collapsed="1" x14ac:dyDescent="0.25">
      <c r="A319" s="86"/>
      <c r="B319" s="85" t="s">
        <v>68</v>
      </c>
      <c r="C319" s="86"/>
      <c r="D319" s="86"/>
      <c r="E319" s="86"/>
      <c r="F319" s="87"/>
      <c r="G319" s="88"/>
      <c r="H319" s="67"/>
      <c r="I319" s="77"/>
      <c r="J319" s="79"/>
      <c r="K319" s="79"/>
      <c r="L319" s="79"/>
      <c r="M319" s="79"/>
    </row>
    <row r="320" spans="1:13" ht="15" hidden="1" customHeight="1" outlineLevel="1" x14ac:dyDescent="0.25">
      <c r="A320" s="97"/>
      <c r="B320" s="98" t="s">
        <v>501</v>
      </c>
      <c r="C320" s="97"/>
      <c r="D320" s="97"/>
      <c r="E320" s="99"/>
      <c r="F320" s="100"/>
      <c r="G320" s="100"/>
      <c r="H320" s="67"/>
      <c r="L320" s="67"/>
      <c r="M320" s="67"/>
    </row>
    <row r="321" spans="1:8" hidden="1" outlineLevel="1" x14ac:dyDescent="0.25">
      <c r="A321" s="71" t="s">
        <v>502</v>
      </c>
      <c r="B321" s="92" t="s">
        <v>503</v>
      </c>
      <c r="C321" s="92"/>
      <c r="H321" s="67"/>
    </row>
    <row r="322" spans="1:8" hidden="1" outlineLevel="1" x14ac:dyDescent="0.25">
      <c r="A322" s="71" t="s">
        <v>504</v>
      </c>
      <c r="B322" s="92" t="s">
        <v>505</v>
      </c>
      <c r="C322" s="92"/>
      <c r="H322" s="67"/>
    </row>
    <row r="323" spans="1:8" hidden="1" outlineLevel="1" x14ac:dyDescent="0.25">
      <c r="A323" s="71" t="s">
        <v>506</v>
      </c>
      <c r="B323" s="92" t="s">
        <v>507</v>
      </c>
      <c r="C323" s="92"/>
      <c r="H323" s="67"/>
    </row>
    <row r="324" spans="1:8" hidden="1" outlineLevel="1" x14ac:dyDescent="0.25">
      <c r="A324" s="71" t="s">
        <v>508</v>
      </c>
      <c r="B324" s="92" t="s">
        <v>509</v>
      </c>
      <c r="H324" s="67"/>
    </row>
    <row r="325" spans="1:8" hidden="1" outlineLevel="1" x14ac:dyDescent="0.25">
      <c r="A325" s="71" t="s">
        <v>510</v>
      </c>
      <c r="B325" s="92" t="s">
        <v>511</v>
      </c>
      <c r="H325" s="67"/>
    </row>
    <row r="326" spans="1:8" hidden="1" outlineLevel="1" x14ac:dyDescent="0.25">
      <c r="A326" s="71" t="s">
        <v>512</v>
      </c>
      <c r="B326" s="92" t="s">
        <v>513</v>
      </c>
      <c r="H326" s="67"/>
    </row>
    <row r="327" spans="1:8" hidden="1" outlineLevel="1" x14ac:dyDescent="0.25">
      <c r="A327" s="71" t="s">
        <v>514</v>
      </c>
      <c r="B327" s="92" t="s">
        <v>515</v>
      </c>
      <c r="H327" s="67"/>
    </row>
    <row r="328" spans="1:8" hidden="1" outlineLevel="1" x14ac:dyDescent="0.25">
      <c r="A328" s="71" t="s">
        <v>516</v>
      </c>
      <c r="B328" s="92" t="s">
        <v>517</v>
      </c>
      <c r="H328" s="67"/>
    </row>
    <row r="329" spans="1:8" hidden="1" outlineLevel="1" x14ac:dyDescent="0.25">
      <c r="A329" s="71" t="s">
        <v>518</v>
      </c>
      <c r="B329" s="92" t="s">
        <v>519</v>
      </c>
      <c r="H329" s="67"/>
    </row>
    <row r="330" spans="1:8" hidden="1" outlineLevel="1" x14ac:dyDescent="0.25">
      <c r="A330" s="71" t="s">
        <v>520</v>
      </c>
      <c r="B330" s="111" t="s">
        <v>521</v>
      </c>
      <c r="H330" s="67"/>
    </row>
    <row r="331" spans="1:8" hidden="1" outlineLevel="1" x14ac:dyDescent="0.25">
      <c r="A331" s="71" t="s">
        <v>522</v>
      </c>
      <c r="B331" s="111" t="s">
        <v>521</v>
      </c>
      <c r="H331" s="67"/>
    </row>
    <row r="332" spans="1:8" hidden="1" outlineLevel="1" x14ac:dyDescent="0.25">
      <c r="A332" s="71" t="s">
        <v>523</v>
      </c>
      <c r="B332" s="111" t="s">
        <v>521</v>
      </c>
      <c r="H332" s="67"/>
    </row>
    <row r="333" spans="1:8" hidden="1" outlineLevel="1" x14ac:dyDescent="0.25">
      <c r="A333" s="71" t="s">
        <v>524</v>
      </c>
      <c r="B333" s="111" t="s">
        <v>521</v>
      </c>
      <c r="H333" s="67"/>
    </row>
    <row r="334" spans="1:8" hidden="1" outlineLevel="1" x14ac:dyDescent="0.25">
      <c r="A334" s="71" t="s">
        <v>525</v>
      </c>
      <c r="B334" s="111" t="s">
        <v>521</v>
      </c>
      <c r="H334" s="67"/>
    </row>
    <row r="335" spans="1:8" hidden="1" outlineLevel="1" x14ac:dyDescent="0.25">
      <c r="A335" s="71" t="s">
        <v>526</v>
      </c>
      <c r="B335" s="111" t="s">
        <v>521</v>
      </c>
      <c r="H335" s="67"/>
    </row>
    <row r="336" spans="1:8" hidden="1" outlineLevel="1" x14ac:dyDescent="0.25">
      <c r="A336" s="71" t="s">
        <v>527</v>
      </c>
      <c r="B336" s="111" t="s">
        <v>521</v>
      </c>
      <c r="H336" s="67"/>
    </row>
    <row r="337" spans="1:8" hidden="1" outlineLevel="1" x14ac:dyDescent="0.25">
      <c r="A337" s="71" t="s">
        <v>528</v>
      </c>
      <c r="B337" s="111" t="s">
        <v>521</v>
      </c>
      <c r="H337" s="67"/>
    </row>
    <row r="338" spans="1:8" hidden="1" outlineLevel="1" x14ac:dyDescent="0.25">
      <c r="A338" s="71" t="s">
        <v>529</v>
      </c>
      <c r="B338" s="111" t="s">
        <v>521</v>
      </c>
      <c r="H338" s="67"/>
    </row>
    <row r="339" spans="1:8" hidden="1" outlineLevel="1" x14ac:dyDescent="0.25">
      <c r="A339" s="71" t="s">
        <v>530</v>
      </c>
      <c r="B339" s="111" t="s">
        <v>521</v>
      </c>
      <c r="H339" s="67"/>
    </row>
    <row r="340" spans="1:8" hidden="1" outlineLevel="1" x14ac:dyDescent="0.25">
      <c r="A340" s="71" t="s">
        <v>531</v>
      </c>
      <c r="B340" s="111" t="s">
        <v>521</v>
      </c>
      <c r="H340" s="67"/>
    </row>
    <row r="341" spans="1:8" hidden="1" outlineLevel="1" x14ac:dyDescent="0.25">
      <c r="A341" s="71" t="s">
        <v>532</v>
      </c>
      <c r="B341" s="111" t="s">
        <v>521</v>
      </c>
      <c r="H341" s="67"/>
    </row>
    <row r="342" spans="1:8" hidden="1" outlineLevel="1" x14ac:dyDescent="0.25">
      <c r="A342" s="71" t="s">
        <v>533</v>
      </c>
      <c r="B342" s="111" t="s">
        <v>521</v>
      </c>
      <c r="H342" s="67"/>
    </row>
    <row r="343" spans="1:8" hidden="1" outlineLevel="1" x14ac:dyDescent="0.25">
      <c r="A343" s="71" t="s">
        <v>534</v>
      </c>
      <c r="B343" s="111" t="s">
        <v>521</v>
      </c>
      <c r="H343" s="67"/>
    </row>
    <row r="344" spans="1:8" hidden="1" outlineLevel="1" x14ac:dyDescent="0.25">
      <c r="A344" s="71" t="s">
        <v>535</v>
      </c>
      <c r="B344" s="111" t="s">
        <v>521</v>
      </c>
      <c r="H344" s="67"/>
    </row>
    <row r="345" spans="1:8" hidden="1" outlineLevel="1" x14ac:dyDescent="0.25">
      <c r="A345" s="71" t="s">
        <v>536</v>
      </c>
      <c r="B345" s="111" t="s">
        <v>521</v>
      </c>
      <c r="H345" s="67"/>
    </row>
    <row r="346" spans="1:8" hidden="1" outlineLevel="1" x14ac:dyDescent="0.25">
      <c r="A346" s="71" t="s">
        <v>537</v>
      </c>
      <c r="B346" s="111" t="s">
        <v>521</v>
      </c>
      <c r="H346" s="67"/>
    </row>
    <row r="347" spans="1:8" hidden="1" outlineLevel="1" x14ac:dyDescent="0.25">
      <c r="A347" s="71" t="s">
        <v>538</v>
      </c>
      <c r="B347" s="111" t="s">
        <v>521</v>
      </c>
      <c r="H347" s="67"/>
    </row>
    <row r="348" spans="1:8" hidden="1" outlineLevel="1" x14ac:dyDescent="0.25">
      <c r="A348" s="71" t="s">
        <v>539</v>
      </c>
      <c r="B348" s="111" t="s">
        <v>521</v>
      </c>
      <c r="H348" s="67"/>
    </row>
    <row r="349" spans="1:8" hidden="1" outlineLevel="1" x14ac:dyDescent="0.25">
      <c r="A349" s="71" t="s">
        <v>540</v>
      </c>
      <c r="B349" s="111" t="s">
        <v>521</v>
      </c>
      <c r="H349" s="67"/>
    </row>
    <row r="350" spans="1:8" hidden="1" outlineLevel="1" x14ac:dyDescent="0.25">
      <c r="A350" s="71" t="s">
        <v>541</v>
      </c>
      <c r="B350" s="111" t="s">
        <v>521</v>
      </c>
      <c r="H350" s="67"/>
    </row>
    <row r="351" spans="1:8" hidden="1" outlineLevel="1" x14ac:dyDescent="0.25">
      <c r="A351" s="71" t="s">
        <v>542</v>
      </c>
      <c r="B351" s="111" t="s">
        <v>521</v>
      </c>
      <c r="H351" s="67"/>
    </row>
    <row r="352" spans="1:8" hidden="1" outlineLevel="1" x14ac:dyDescent="0.25">
      <c r="A352" s="71" t="s">
        <v>543</v>
      </c>
      <c r="B352" s="111" t="s">
        <v>521</v>
      </c>
      <c r="H352" s="67"/>
    </row>
    <row r="353" spans="1:8" hidden="1" outlineLevel="1" x14ac:dyDescent="0.25">
      <c r="A353" s="71" t="s">
        <v>544</v>
      </c>
      <c r="B353" s="111" t="s">
        <v>521</v>
      </c>
      <c r="H353" s="67"/>
    </row>
    <row r="354" spans="1:8" hidden="1" outlineLevel="1" x14ac:dyDescent="0.25">
      <c r="A354" s="71" t="s">
        <v>545</v>
      </c>
      <c r="B354" s="111" t="s">
        <v>521</v>
      </c>
      <c r="H354" s="67"/>
    </row>
    <row r="355" spans="1:8" hidden="1" outlineLevel="1" x14ac:dyDescent="0.25">
      <c r="A355" s="71" t="s">
        <v>546</v>
      </c>
      <c r="B355" s="111" t="s">
        <v>521</v>
      </c>
      <c r="H355" s="67"/>
    </row>
    <row r="356" spans="1:8" hidden="1" outlineLevel="1" x14ac:dyDescent="0.25">
      <c r="A356" s="71" t="s">
        <v>547</v>
      </c>
      <c r="B356" s="111" t="s">
        <v>521</v>
      </c>
      <c r="H356" s="67"/>
    </row>
    <row r="357" spans="1:8" hidden="1" outlineLevel="1" x14ac:dyDescent="0.25">
      <c r="A357" s="71" t="s">
        <v>548</v>
      </c>
      <c r="B357" s="111" t="s">
        <v>521</v>
      </c>
      <c r="H357" s="67"/>
    </row>
    <row r="358" spans="1:8" hidden="1" outlineLevel="1" x14ac:dyDescent="0.25">
      <c r="A358" s="71" t="s">
        <v>549</v>
      </c>
      <c r="B358" s="111" t="s">
        <v>521</v>
      </c>
      <c r="H358" s="67"/>
    </row>
    <row r="359" spans="1:8" hidden="1" outlineLevel="1" x14ac:dyDescent="0.25">
      <c r="A359" s="71" t="s">
        <v>550</v>
      </c>
      <c r="B359" s="111" t="s">
        <v>521</v>
      </c>
      <c r="H359" s="67"/>
    </row>
    <row r="360" spans="1:8" hidden="1" outlineLevel="1" x14ac:dyDescent="0.25">
      <c r="A360" s="71" t="s">
        <v>551</v>
      </c>
      <c r="B360" s="111" t="s">
        <v>521</v>
      </c>
      <c r="H360" s="67"/>
    </row>
    <row r="361" spans="1:8" hidden="1" outlineLevel="1" x14ac:dyDescent="0.25">
      <c r="A361" s="71" t="s">
        <v>552</v>
      </c>
      <c r="B361" s="111" t="s">
        <v>521</v>
      </c>
      <c r="H361" s="67"/>
    </row>
    <row r="362" spans="1:8" hidden="1" outlineLevel="1" x14ac:dyDescent="0.25">
      <c r="A362" s="71" t="s">
        <v>553</v>
      </c>
      <c r="B362" s="111" t="s">
        <v>521</v>
      </c>
      <c r="H362" s="67"/>
    </row>
    <row r="363" spans="1:8" hidden="1" outlineLevel="1" x14ac:dyDescent="0.25">
      <c r="A363" s="71" t="s">
        <v>554</v>
      </c>
      <c r="B363" s="111" t="s">
        <v>521</v>
      </c>
      <c r="H363" s="67"/>
    </row>
    <row r="364" spans="1:8" hidden="1" outlineLevel="1" x14ac:dyDescent="0.25">
      <c r="A364" s="71" t="s">
        <v>555</v>
      </c>
      <c r="B364" s="111" t="s">
        <v>521</v>
      </c>
      <c r="H364" s="67"/>
    </row>
    <row r="365" spans="1:8" hidden="1" outlineLevel="1" x14ac:dyDescent="0.25">
      <c r="A365" s="71" t="s">
        <v>556</v>
      </c>
      <c r="B365" s="111" t="s">
        <v>521</v>
      </c>
      <c r="H365" s="67"/>
    </row>
    <row r="366" spans="1:8" collapsed="1" x14ac:dyDescent="0.25">
      <c r="H366" s="67"/>
    </row>
    <row r="367" spans="1:8" x14ac:dyDescent="0.25">
      <c r="H367" s="67"/>
    </row>
    <row r="368" spans="1:8" x14ac:dyDescent="0.25">
      <c r="H368" s="67"/>
    </row>
    <row r="369" spans="8:8" x14ac:dyDescent="0.25">
      <c r="H369" s="67"/>
    </row>
    <row r="370" spans="8:8" x14ac:dyDescent="0.25">
      <c r="H370" s="67"/>
    </row>
    <row r="371" spans="8:8" x14ac:dyDescent="0.25">
      <c r="H371" s="67"/>
    </row>
    <row r="372" spans="8:8" x14ac:dyDescent="0.25">
      <c r="H372" s="67"/>
    </row>
    <row r="373" spans="8:8" x14ac:dyDescent="0.25">
      <c r="H373" s="67"/>
    </row>
    <row r="374" spans="8:8" x14ac:dyDescent="0.25">
      <c r="H374" s="67"/>
    </row>
    <row r="375" spans="8:8" x14ac:dyDescent="0.25">
      <c r="H375" s="67"/>
    </row>
    <row r="376" spans="8:8" x14ac:dyDescent="0.25">
      <c r="H376" s="67"/>
    </row>
    <row r="377" spans="8:8" x14ac:dyDescent="0.25">
      <c r="H377" s="67"/>
    </row>
    <row r="378" spans="8:8" x14ac:dyDescent="0.25">
      <c r="H378" s="67"/>
    </row>
    <row r="379" spans="8:8" x14ac:dyDescent="0.25">
      <c r="H379" s="67"/>
    </row>
    <row r="380" spans="8:8" x14ac:dyDescent="0.25">
      <c r="H380" s="67"/>
    </row>
    <row r="381" spans="8:8" x14ac:dyDescent="0.25">
      <c r="H381" s="67"/>
    </row>
    <row r="382" spans="8:8" x14ac:dyDescent="0.25">
      <c r="H382" s="67"/>
    </row>
    <row r="383" spans="8:8" x14ac:dyDescent="0.25">
      <c r="H383" s="67"/>
    </row>
    <row r="384" spans="8:8" x14ac:dyDescent="0.25">
      <c r="H384" s="67"/>
    </row>
    <row r="385" spans="8:8" x14ac:dyDescent="0.25">
      <c r="H385" s="67"/>
    </row>
    <row r="386" spans="8:8" x14ac:dyDescent="0.25">
      <c r="H386" s="67"/>
    </row>
    <row r="387" spans="8:8" x14ac:dyDescent="0.25">
      <c r="H387" s="67"/>
    </row>
    <row r="388" spans="8:8" x14ac:dyDescent="0.25">
      <c r="H388" s="67"/>
    </row>
    <row r="389" spans="8:8" x14ac:dyDescent="0.25">
      <c r="H389" s="67"/>
    </row>
    <row r="390" spans="8:8" x14ac:dyDescent="0.25">
      <c r="H390" s="67"/>
    </row>
    <row r="391" spans="8:8" x14ac:dyDescent="0.25">
      <c r="H391" s="67"/>
    </row>
    <row r="392" spans="8:8" x14ac:dyDescent="0.25">
      <c r="H392" s="67"/>
    </row>
    <row r="393" spans="8:8" x14ac:dyDescent="0.25">
      <c r="H393" s="67"/>
    </row>
    <row r="394" spans="8:8" x14ac:dyDescent="0.25">
      <c r="H394" s="67"/>
    </row>
    <row r="395" spans="8:8" x14ac:dyDescent="0.25">
      <c r="H395" s="67"/>
    </row>
    <row r="396" spans="8:8" x14ac:dyDescent="0.25">
      <c r="H396" s="67"/>
    </row>
    <row r="397" spans="8:8" x14ac:dyDescent="0.25">
      <c r="H397" s="67"/>
    </row>
    <row r="398" spans="8:8" x14ac:dyDescent="0.25">
      <c r="H398" s="67"/>
    </row>
    <row r="399" spans="8:8" x14ac:dyDescent="0.25">
      <c r="H399" s="67"/>
    </row>
    <row r="400" spans="8:8" x14ac:dyDescent="0.25">
      <c r="H400" s="67"/>
    </row>
    <row r="401" spans="8:8" x14ac:dyDescent="0.25">
      <c r="H401" s="67"/>
    </row>
    <row r="402" spans="8:8" x14ac:dyDescent="0.25">
      <c r="H402" s="67"/>
    </row>
    <row r="403" spans="8:8" x14ac:dyDescent="0.25">
      <c r="H403" s="67"/>
    </row>
    <row r="404" spans="8:8" x14ac:dyDescent="0.25">
      <c r="H404" s="67"/>
    </row>
    <row r="405" spans="8:8" x14ac:dyDescent="0.25">
      <c r="H405" s="67"/>
    </row>
    <row r="406" spans="8:8" x14ac:dyDescent="0.25">
      <c r="H406" s="67"/>
    </row>
    <row r="407" spans="8:8" x14ac:dyDescent="0.25">
      <c r="H407" s="67"/>
    </row>
    <row r="408" spans="8:8" x14ac:dyDescent="0.25">
      <c r="H408" s="67"/>
    </row>
    <row r="409" spans="8:8" x14ac:dyDescent="0.25">
      <c r="H409" s="67"/>
    </row>
    <row r="410" spans="8:8" x14ac:dyDescent="0.25">
      <c r="H410" s="67"/>
    </row>
    <row r="411" spans="8:8" x14ac:dyDescent="0.25">
      <c r="H411" s="67"/>
    </row>
    <row r="412" spans="8:8" x14ac:dyDescent="0.25">
      <c r="H412" s="67"/>
    </row>
    <row r="413" spans="8:8" x14ac:dyDescent="0.25">
      <c r="H413" s="67"/>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xr:uid="{00000000-0009-0000-0000-000006000000}">
    <sortState ref="L113:L127">
      <sortCondition ref="L112:L126"/>
    </sortState>
  </autoFilter>
  <hyperlinks>
    <hyperlink ref="B6" location="'A. HTT General'!B13" display="1. Basic Facts" xr:uid="{96109CBE-F302-4FBD-A0B1-5E707A1553B0}"/>
    <hyperlink ref="B7" location="'A. HTT General'!B26" display="2. Regulatory Summary" xr:uid="{57E039F9-A1A6-4F7F-BF0F-8DA19CD9EA00}"/>
    <hyperlink ref="B8" location="'A. HTT General'!B36" display="3. General Cover Pool / Covered Bond Information" xr:uid="{90365B30-6D9B-4B9D-B188-7BF9BDD037BD}"/>
    <hyperlink ref="B9" location="'A. HTT General'!B285" display="4. References to Capital Requirements Regulation (CRR) 129(7)" xr:uid="{477E82AF-9536-42BC-8EFD-7A9B01C7E43E}"/>
    <hyperlink ref="B11" location="'A. HTT General'!B319" display="6. Other relevant information" xr:uid="{21CD3188-DE34-4D0A-9706-C19CAF485A54}"/>
    <hyperlink ref="C289" location="'A. HTT General'!A39" display="'A. HTT General'!A39" xr:uid="{28A52366-39D9-45B2-944E-7D7E08C08110}"/>
    <hyperlink ref="C290" location="'B1. HTT Mortgage Assets'!B43" display="'B1. HTT Mortgage Assets'!B43" xr:uid="{217AEFB2-7E13-4204-B26B-41D227EDA454}"/>
    <hyperlink ref="D290" location="'B2. HTT Public Sector Assets'!B48" display="'B2. HTT Public Sector Assets'!B48" xr:uid="{376E915F-3F81-41DA-A221-DCBAC8822023}"/>
    <hyperlink ref="C291" location="'A. HTT General'!A52" display="'A. HTT General'!A52" xr:uid="{657867C9-9A27-4D9C-BB40-685A7CCABB8D}"/>
    <hyperlink ref="C295" location="'A. HTT General'!B163" display="'A. HTT General'!B163" xr:uid="{9311B437-6517-41C2-9252-85077B167335}"/>
    <hyperlink ref="C296" location="'A. HTT General'!B137" display="'A. HTT General'!B137" xr:uid="{359CF174-9987-4689-846E-048CCE859C98}"/>
    <hyperlink ref="C297" location="'C. HTT Harmonised Glossary'!B17" display="'C. HTT Harmonised Glossary'!B17" xr:uid="{7F84E517-B2ED-4712-82FF-7F542FDFEC5B}"/>
    <hyperlink ref="C298" location="'A. HTT General'!B65" display="'A. HTT General'!B65" xr:uid="{90B5CFEF-D62F-4D8F-B5AB-DED6A9F6964E}"/>
    <hyperlink ref="C299" location="'A. HTT General'!B88" display="'A. HTT General'!B88" xr:uid="{DFF4A27C-4D1C-4EA6-BF6C-CC0307C8DC41}"/>
    <hyperlink ref="C300" location="'B1. HTT Mortgage Assets'!B160" display="'B1. HTT Mortgage Assets'!B160" xr:uid="{3A215DF0-7E87-4A7D-B3C3-687E06DA55D9}"/>
    <hyperlink ref="D300" location="'B2. HTT Public Sector Assets'!B166" display="'B2. HTT Public Sector Assets'!B166" xr:uid="{5872B63A-7595-48A1-993F-B1D246756175}"/>
    <hyperlink ref="B27" r:id="rId1" display="UCITS Compliance" xr:uid="{B73CC4A0-6A86-455A-A75B-760064F6E53A}"/>
    <hyperlink ref="B28" r:id="rId2" xr:uid="{F0489302-ECD5-4EDC-8161-99BFCC8C8495}"/>
    <hyperlink ref="B29" r:id="rId3" xr:uid="{E405EC79-95E5-48E9-AA7F-891BCB3D634D}"/>
    <hyperlink ref="B10" location="'A. HTT General'!B311" display="5. References to Capital Requirements Regulation (CRR) 129(1)" xr:uid="{EC876D65-029B-4E13-A42D-B732A9345E84}"/>
    <hyperlink ref="D292" location="'B1. HTT Mortgage Assets'!B287" display="'B1. HTT Mortgage Assets'!B287" xr:uid="{EB936914-7F7E-4693-831D-1ED479B17718}"/>
    <hyperlink ref="C292" location="'B1. HTT Mortgage Assets'!B186" display="'B1. HTT Mortgage Assets'!B186" xr:uid="{C2A803F6-DC70-454D-9874-0ABB4051439D}"/>
    <hyperlink ref="C288" location="'A. HTT General'!A38" display="'A. HTT General'!A38" xr:uid="{0F2A80FA-3A3F-487E-BC5C-50312DDE6F87}"/>
    <hyperlink ref="C294" location="'A. HTT General'!B111" display="'A. HTT General'!B111" xr:uid="{154B9995-BEAD-494A-BE28-E1E59D876F13}"/>
    <hyperlink ref="F292" location="'B2. HTT Public Sector Assets'!A18" display="'B2. HTT Public Sector Assets'!A18" xr:uid="{6BA20164-F694-4B9B-9DB1-D8F3CE3E0C88}"/>
    <hyperlink ref="D293" location="'B2. HTT Public Sector Assets'!B129" display="'B2. HTT Public Sector Assets'!B129" xr:uid="{3D0ED7B7-57AF-4862-95E4-0C3826A5D37C}"/>
    <hyperlink ref="C293" location="'B1. HTT Mortgage Assets'!B149" display="'B1. HTT Mortgage Assets'!B149" xr:uid="{0DD2BE46-1BEE-48A6-8E5D-E8A09C44FAB2}"/>
    <hyperlink ref="C16" r:id="rId4" xr:uid="{4BC29EEC-01BA-4B50-B624-9476EBF63212}"/>
    <hyperlink ref="C29" r:id="rId5" xr:uid="{69CE885B-2FDF-4277-A0BB-00C140A66201}"/>
    <hyperlink ref="C229" r:id="rId6" xr:uid="{F35DD96F-1216-4C32-B217-2E0037AAD3BF}"/>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D4D82-F0CA-4FA7-99B8-3661040153B8}">
  <sheetPr>
    <tabColor rgb="FFE36E00"/>
  </sheetPr>
  <dimension ref="A1:N393"/>
  <sheetViews>
    <sheetView zoomScale="80" zoomScaleNormal="80" workbookViewId="0"/>
  </sheetViews>
  <sheetFormatPr baseColWidth="10" defaultColWidth="8.85546875" defaultRowHeight="15" outlineLevelRow="1" x14ac:dyDescent="0.25"/>
  <cols>
    <col min="1" max="1" width="13.85546875" style="117" customWidth="1"/>
    <col min="2" max="2" width="60.85546875" style="117" customWidth="1"/>
    <col min="3" max="3" width="41" style="117" customWidth="1"/>
    <col min="4" max="4" width="40.85546875" style="117" customWidth="1"/>
    <col min="5" max="5" width="6.7109375" style="117" customWidth="1"/>
    <col min="6" max="6" width="41.5703125" style="117" customWidth="1"/>
    <col min="7" max="7" width="41.5703125" style="154" customWidth="1"/>
    <col min="8" max="16384" width="8.85546875" style="156"/>
  </cols>
  <sheetData>
    <row r="1" spans="1:7" ht="31.5" x14ac:dyDescent="0.25">
      <c r="A1" s="153" t="s">
        <v>557</v>
      </c>
      <c r="B1" s="153"/>
      <c r="C1" s="154"/>
      <c r="D1" s="154"/>
      <c r="E1" s="154"/>
      <c r="F1" s="155" t="s">
        <v>58</v>
      </c>
    </row>
    <row r="2" spans="1:7" ht="15.75" thickBot="1" x14ac:dyDescent="0.3">
      <c r="A2" s="154"/>
      <c r="B2" s="154"/>
      <c r="C2" s="154"/>
      <c r="D2" s="154"/>
      <c r="E2" s="154"/>
      <c r="F2" s="154"/>
    </row>
    <row r="3" spans="1:7" ht="19.5" thickBot="1" x14ac:dyDescent="0.3">
      <c r="A3" s="157"/>
      <c r="B3" s="158" t="s">
        <v>59</v>
      </c>
      <c r="C3" s="159" t="s">
        <v>60</v>
      </c>
      <c r="D3" s="157"/>
      <c r="E3" s="157"/>
      <c r="F3" s="154"/>
      <c r="G3" s="157"/>
    </row>
    <row r="4" spans="1:7" ht="15.75" thickBot="1" x14ac:dyDescent="0.3"/>
    <row r="5" spans="1:7" ht="18.75" x14ac:dyDescent="0.25">
      <c r="A5" s="160"/>
      <c r="B5" s="161" t="s">
        <v>558</v>
      </c>
      <c r="C5" s="160"/>
      <c r="E5" s="162"/>
      <c r="F5" s="162"/>
    </row>
    <row r="6" spans="1:7" x14ac:dyDescent="0.25">
      <c r="B6" s="163" t="s">
        <v>559</v>
      </c>
    </row>
    <row r="7" spans="1:7" x14ac:dyDescent="0.25">
      <c r="B7" s="164" t="s">
        <v>560</v>
      </c>
    </row>
    <row r="8" spans="1:7" ht="15.75" thickBot="1" x14ac:dyDescent="0.3">
      <c r="B8" s="165" t="s">
        <v>561</v>
      </c>
    </row>
    <row r="9" spans="1:7" x14ac:dyDescent="0.25">
      <c r="B9" s="166"/>
    </row>
    <row r="10" spans="1:7" ht="37.5" x14ac:dyDescent="0.25">
      <c r="A10" s="167" t="s">
        <v>69</v>
      </c>
      <c r="B10" s="167" t="s">
        <v>559</v>
      </c>
      <c r="C10" s="168"/>
      <c r="D10" s="168"/>
      <c r="E10" s="168"/>
      <c r="F10" s="168"/>
      <c r="G10" s="169"/>
    </row>
    <row r="11" spans="1:7" ht="15" customHeight="1" x14ac:dyDescent="0.25">
      <c r="A11" s="170"/>
      <c r="B11" s="171" t="s">
        <v>562</v>
      </c>
      <c r="C11" s="170" t="s">
        <v>103</v>
      </c>
      <c r="D11" s="170"/>
      <c r="E11" s="170"/>
      <c r="F11" s="172" t="s">
        <v>563</v>
      </c>
      <c r="G11" s="172"/>
    </row>
    <row r="12" spans="1:7" x14ac:dyDescent="0.25">
      <c r="A12" s="117" t="s">
        <v>564</v>
      </c>
      <c r="B12" s="117" t="s">
        <v>565</v>
      </c>
      <c r="C12" s="173">
        <f>+'[1]Cover pool data report'!I13/1000000</f>
        <v>61693.145279949975</v>
      </c>
      <c r="F12" s="108">
        <f>IF($C$15=0,"",IF(C12="[for completion]","",C12/$C$15))</f>
        <v>1</v>
      </c>
    </row>
    <row r="13" spans="1:7" x14ac:dyDescent="0.25">
      <c r="A13" s="117" t="s">
        <v>566</v>
      </c>
      <c r="B13" s="117" t="s">
        <v>567</v>
      </c>
      <c r="C13" s="173">
        <v>0</v>
      </c>
      <c r="F13" s="108">
        <f>IF($C$15=0,"",IF(C13="[for completion]","",C13/$C$15))</f>
        <v>0</v>
      </c>
    </row>
    <row r="14" spans="1:7" x14ac:dyDescent="0.25">
      <c r="A14" s="117" t="s">
        <v>568</v>
      </c>
      <c r="B14" s="117" t="s">
        <v>141</v>
      </c>
      <c r="C14" s="173">
        <v>0</v>
      </c>
      <c r="F14" s="108">
        <f>IF($C$15=0,"",IF(C14="[for completion]","",C14/$C$15))</f>
        <v>0</v>
      </c>
    </row>
    <row r="15" spans="1:7" x14ac:dyDescent="0.25">
      <c r="A15" s="117" t="s">
        <v>569</v>
      </c>
      <c r="B15" s="174" t="s">
        <v>143</v>
      </c>
      <c r="C15" s="101">
        <f>SUM(C12:C14)</f>
        <v>61693.145279949975</v>
      </c>
      <c r="F15" s="106">
        <f>SUM(F12:F14)</f>
        <v>1</v>
      </c>
    </row>
    <row r="16" spans="1:7" outlineLevel="1" x14ac:dyDescent="0.25">
      <c r="A16" s="117" t="s">
        <v>570</v>
      </c>
      <c r="B16" s="175" t="s">
        <v>571</v>
      </c>
      <c r="C16" s="173">
        <f>+'[1]Cover pool data report'!H114/1000000</f>
        <v>3221.5834132300006</v>
      </c>
      <c r="F16" s="108">
        <f t="shared" ref="F16:F26" si="0">IF($C$15=0,"",IF(C16="[for completion]","",C16/$C$15))</f>
        <v>5.2219471038656907E-2</v>
      </c>
    </row>
    <row r="17" spans="1:7" hidden="1" outlineLevel="1" x14ac:dyDescent="0.25">
      <c r="A17" s="117" t="s">
        <v>572</v>
      </c>
      <c r="B17" s="175" t="s">
        <v>573</v>
      </c>
      <c r="F17" s="176">
        <f t="shared" si="0"/>
        <v>0</v>
      </c>
    </row>
    <row r="18" spans="1:7" hidden="1" outlineLevel="1" x14ac:dyDescent="0.25">
      <c r="A18" s="117" t="s">
        <v>574</v>
      </c>
      <c r="B18" s="175" t="s">
        <v>145</v>
      </c>
      <c r="F18" s="176">
        <f t="shared" si="0"/>
        <v>0</v>
      </c>
    </row>
    <row r="19" spans="1:7" hidden="1" outlineLevel="1" x14ac:dyDescent="0.25">
      <c r="A19" s="117" t="s">
        <v>575</v>
      </c>
      <c r="B19" s="175" t="s">
        <v>145</v>
      </c>
      <c r="F19" s="176">
        <f t="shared" si="0"/>
        <v>0</v>
      </c>
    </row>
    <row r="20" spans="1:7" hidden="1" outlineLevel="1" x14ac:dyDescent="0.25">
      <c r="A20" s="117" t="s">
        <v>576</v>
      </c>
      <c r="B20" s="175" t="s">
        <v>145</v>
      </c>
      <c r="F20" s="176">
        <f t="shared" si="0"/>
        <v>0</v>
      </c>
    </row>
    <row r="21" spans="1:7" hidden="1" outlineLevel="1" x14ac:dyDescent="0.25">
      <c r="A21" s="117" t="s">
        <v>577</v>
      </c>
      <c r="B21" s="175" t="s">
        <v>145</v>
      </c>
      <c r="F21" s="176">
        <f t="shared" si="0"/>
        <v>0</v>
      </c>
    </row>
    <row r="22" spans="1:7" hidden="1" outlineLevel="1" x14ac:dyDescent="0.25">
      <c r="A22" s="117" t="s">
        <v>578</v>
      </c>
      <c r="B22" s="175" t="s">
        <v>145</v>
      </c>
      <c r="F22" s="176">
        <f t="shared" si="0"/>
        <v>0</v>
      </c>
    </row>
    <row r="23" spans="1:7" hidden="1" outlineLevel="1" x14ac:dyDescent="0.25">
      <c r="A23" s="117" t="s">
        <v>579</v>
      </c>
      <c r="B23" s="175" t="s">
        <v>145</v>
      </c>
      <c r="F23" s="176">
        <f t="shared" si="0"/>
        <v>0</v>
      </c>
    </row>
    <row r="24" spans="1:7" hidden="1" outlineLevel="1" x14ac:dyDescent="0.25">
      <c r="A24" s="117" t="s">
        <v>580</v>
      </c>
      <c r="B24" s="175" t="s">
        <v>145</v>
      </c>
      <c r="F24" s="176">
        <f t="shared" si="0"/>
        <v>0</v>
      </c>
    </row>
    <row r="25" spans="1:7" hidden="1" outlineLevel="1" x14ac:dyDescent="0.25">
      <c r="A25" s="117" t="s">
        <v>581</v>
      </c>
      <c r="B25" s="175" t="s">
        <v>145</v>
      </c>
      <c r="F25" s="176">
        <f t="shared" si="0"/>
        <v>0</v>
      </c>
    </row>
    <row r="26" spans="1:7" hidden="1" outlineLevel="1" x14ac:dyDescent="0.25">
      <c r="A26" s="117" t="s">
        <v>582</v>
      </c>
      <c r="B26" s="175" t="s">
        <v>145</v>
      </c>
      <c r="C26" s="156"/>
      <c r="D26" s="156"/>
      <c r="E26" s="156"/>
      <c r="F26" s="176">
        <f t="shared" si="0"/>
        <v>0</v>
      </c>
    </row>
    <row r="27" spans="1:7" ht="15" customHeight="1" x14ac:dyDescent="0.25">
      <c r="A27" s="170"/>
      <c r="B27" s="171" t="s">
        <v>583</v>
      </c>
      <c r="C27" s="170" t="s">
        <v>584</v>
      </c>
      <c r="D27" s="170" t="s">
        <v>585</v>
      </c>
      <c r="E27" s="177"/>
      <c r="F27" s="170" t="s">
        <v>586</v>
      </c>
      <c r="G27" s="172"/>
    </row>
    <row r="28" spans="1:7" x14ac:dyDescent="0.25">
      <c r="A28" s="117" t="s">
        <v>587</v>
      </c>
      <c r="B28" s="117" t="s">
        <v>588</v>
      </c>
      <c r="C28" s="101">
        <f>+'[1]Cover pool data report'!I14</f>
        <v>35803</v>
      </c>
      <c r="D28" s="101">
        <v>0</v>
      </c>
      <c r="F28" s="101">
        <f>+C28</f>
        <v>35803</v>
      </c>
    </row>
    <row r="29" spans="1:7" outlineLevel="1" x14ac:dyDescent="0.25">
      <c r="A29" s="117" t="s">
        <v>589</v>
      </c>
      <c r="B29" s="178" t="s">
        <v>590</v>
      </c>
      <c r="C29" s="101">
        <f>+'[1]Cover pool data report'!I15</f>
        <v>35386</v>
      </c>
      <c r="D29" s="101">
        <v>0</v>
      </c>
      <c r="F29" s="101">
        <f>+C29</f>
        <v>35386</v>
      </c>
    </row>
    <row r="30" spans="1:7" hidden="1" outlineLevel="1" x14ac:dyDescent="0.25">
      <c r="A30" s="117" t="s">
        <v>591</v>
      </c>
      <c r="B30" s="178" t="s">
        <v>592</v>
      </c>
    </row>
    <row r="31" spans="1:7" hidden="1" outlineLevel="1" x14ac:dyDescent="0.25">
      <c r="A31" s="117" t="s">
        <v>593</v>
      </c>
      <c r="B31" s="178"/>
    </row>
    <row r="32" spans="1:7" hidden="1" outlineLevel="1" x14ac:dyDescent="0.25">
      <c r="A32" s="117" t="s">
        <v>594</v>
      </c>
      <c r="B32" s="178"/>
    </row>
    <row r="33" spans="1:7" hidden="1" outlineLevel="1" x14ac:dyDescent="0.25">
      <c r="A33" s="117" t="s">
        <v>595</v>
      </c>
      <c r="B33" s="178"/>
    </row>
    <row r="34" spans="1:7" hidden="1" outlineLevel="1" x14ac:dyDescent="0.25">
      <c r="A34" s="117" t="s">
        <v>596</v>
      </c>
      <c r="B34" s="178"/>
    </row>
    <row r="35" spans="1:7" ht="15" customHeight="1" x14ac:dyDescent="0.25">
      <c r="A35" s="170"/>
      <c r="B35" s="171" t="s">
        <v>597</v>
      </c>
      <c r="C35" s="170" t="s">
        <v>598</v>
      </c>
      <c r="D35" s="170" t="s">
        <v>599</v>
      </c>
      <c r="E35" s="177"/>
      <c r="F35" s="172" t="s">
        <v>563</v>
      </c>
      <c r="G35" s="172"/>
    </row>
    <row r="36" spans="1:7" x14ac:dyDescent="0.25">
      <c r="A36" s="117" t="s">
        <v>600</v>
      </c>
      <c r="B36" s="117" t="s">
        <v>601</v>
      </c>
      <c r="C36" s="179">
        <f>+'[1]Cover pool data report'!I129</f>
        <v>1.8954337594456129E-3</v>
      </c>
      <c r="D36" s="180">
        <v>0</v>
      </c>
      <c r="F36" s="180">
        <f>+C36</f>
        <v>1.8954337594456129E-3</v>
      </c>
    </row>
    <row r="37" spans="1:7" hidden="1" outlineLevel="1" x14ac:dyDescent="0.25">
      <c r="A37" s="117" t="s">
        <v>602</v>
      </c>
      <c r="C37" s="180"/>
      <c r="D37" s="180"/>
      <c r="F37" s="180"/>
    </row>
    <row r="38" spans="1:7" hidden="1" outlineLevel="1" x14ac:dyDescent="0.25">
      <c r="A38" s="117" t="s">
        <v>603</v>
      </c>
      <c r="C38" s="180"/>
      <c r="D38" s="180"/>
      <c r="F38" s="180"/>
    </row>
    <row r="39" spans="1:7" hidden="1" outlineLevel="1" x14ac:dyDescent="0.25">
      <c r="A39" s="117" t="s">
        <v>604</v>
      </c>
      <c r="C39" s="180"/>
      <c r="D39" s="180"/>
      <c r="F39" s="180"/>
    </row>
    <row r="40" spans="1:7" hidden="1" outlineLevel="1" x14ac:dyDescent="0.25">
      <c r="A40" s="117" t="s">
        <v>605</v>
      </c>
      <c r="C40" s="180"/>
      <c r="D40" s="180"/>
      <c r="F40" s="180"/>
    </row>
    <row r="41" spans="1:7" hidden="1" outlineLevel="1" x14ac:dyDescent="0.25">
      <c r="A41" s="117" t="s">
        <v>606</v>
      </c>
      <c r="C41" s="180"/>
      <c r="D41" s="180"/>
      <c r="F41" s="180"/>
    </row>
    <row r="42" spans="1:7" hidden="1" outlineLevel="1" x14ac:dyDescent="0.25">
      <c r="A42" s="117" t="s">
        <v>607</v>
      </c>
      <c r="C42" s="180"/>
      <c r="D42" s="180"/>
      <c r="F42" s="180"/>
    </row>
    <row r="43" spans="1:7" ht="15" customHeight="1" collapsed="1" x14ac:dyDescent="0.25">
      <c r="A43" s="170"/>
      <c r="B43" s="171" t="s">
        <v>608</v>
      </c>
      <c r="C43" s="170" t="s">
        <v>598</v>
      </c>
      <c r="D43" s="170" t="s">
        <v>599</v>
      </c>
      <c r="E43" s="177"/>
      <c r="F43" s="172" t="s">
        <v>563</v>
      </c>
      <c r="G43" s="172"/>
    </row>
    <row r="44" spans="1:7" x14ac:dyDescent="0.25">
      <c r="A44" s="117" t="s">
        <v>609</v>
      </c>
      <c r="B44" s="181" t="s">
        <v>610</v>
      </c>
      <c r="C44" s="182">
        <f>SUM(C45:C72)</f>
        <v>0</v>
      </c>
      <c r="D44" s="182">
        <f>SUM(D45:D72)</f>
        <v>0</v>
      </c>
      <c r="E44" s="180"/>
      <c r="F44" s="182">
        <f>SUM(F45:F72)</f>
        <v>0</v>
      </c>
      <c r="G44" s="117"/>
    </row>
    <row r="45" spans="1:7" x14ac:dyDescent="0.25">
      <c r="A45" s="117" t="s">
        <v>611</v>
      </c>
      <c r="B45" s="117" t="s">
        <v>612</v>
      </c>
      <c r="C45" s="180">
        <v>0</v>
      </c>
      <c r="D45" s="180">
        <v>0</v>
      </c>
      <c r="E45" s="180"/>
      <c r="F45" s="180">
        <v>0</v>
      </c>
      <c r="G45" s="117"/>
    </row>
    <row r="46" spans="1:7" x14ac:dyDescent="0.25">
      <c r="A46" s="117" t="s">
        <v>613</v>
      </c>
      <c r="B46" s="117" t="s">
        <v>614</v>
      </c>
      <c r="C46" s="180">
        <v>0</v>
      </c>
      <c r="D46" s="180">
        <v>0</v>
      </c>
      <c r="E46" s="180"/>
      <c r="F46" s="180">
        <v>0</v>
      </c>
      <c r="G46" s="117"/>
    </row>
    <row r="47" spans="1:7" x14ac:dyDescent="0.25">
      <c r="A47" s="117" t="s">
        <v>615</v>
      </c>
      <c r="B47" s="117" t="s">
        <v>616</v>
      </c>
      <c r="C47" s="180">
        <v>0</v>
      </c>
      <c r="D47" s="180">
        <v>0</v>
      </c>
      <c r="E47" s="180"/>
      <c r="F47" s="180">
        <v>0</v>
      </c>
      <c r="G47" s="117"/>
    </row>
    <row r="48" spans="1:7" x14ac:dyDescent="0.25">
      <c r="A48" s="117" t="s">
        <v>617</v>
      </c>
      <c r="B48" s="117" t="s">
        <v>618</v>
      </c>
      <c r="C48" s="180">
        <v>0</v>
      </c>
      <c r="D48" s="180">
        <v>0</v>
      </c>
      <c r="E48" s="180"/>
      <c r="F48" s="180">
        <v>0</v>
      </c>
      <c r="G48" s="117"/>
    </row>
    <row r="49" spans="1:7" x14ac:dyDescent="0.25">
      <c r="A49" s="117" t="s">
        <v>619</v>
      </c>
      <c r="B49" s="117" t="s">
        <v>620</v>
      </c>
      <c r="C49" s="180">
        <v>0</v>
      </c>
      <c r="D49" s="180">
        <v>0</v>
      </c>
      <c r="E49" s="180"/>
      <c r="F49" s="180">
        <v>0</v>
      </c>
      <c r="G49" s="117"/>
    </row>
    <row r="50" spans="1:7" x14ac:dyDescent="0.25">
      <c r="A50" s="117" t="s">
        <v>621</v>
      </c>
      <c r="B50" s="117" t="s">
        <v>622</v>
      </c>
      <c r="C50" s="180">
        <v>0</v>
      </c>
      <c r="D50" s="180">
        <v>0</v>
      </c>
      <c r="E50" s="180"/>
      <c r="F50" s="180">
        <v>0</v>
      </c>
      <c r="G50" s="117"/>
    </row>
    <row r="51" spans="1:7" x14ac:dyDescent="0.25">
      <c r="A51" s="117" t="s">
        <v>623</v>
      </c>
      <c r="B51" s="117" t="s">
        <v>624</v>
      </c>
      <c r="C51" s="180">
        <v>0</v>
      </c>
      <c r="D51" s="180">
        <v>0</v>
      </c>
      <c r="E51" s="180"/>
      <c r="F51" s="180">
        <v>0</v>
      </c>
      <c r="G51" s="117"/>
    </row>
    <row r="52" spans="1:7" x14ac:dyDescent="0.25">
      <c r="A52" s="117" t="s">
        <v>625</v>
      </c>
      <c r="B52" s="117" t="s">
        <v>626</v>
      </c>
      <c r="C52" s="180">
        <v>0</v>
      </c>
      <c r="D52" s="180">
        <v>0</v>
      </c>
      <c r="E52" s="180"/>
      <c r="F52" s="180">
        <v>0</v>
      </c>
      <c r="G52" s="117"/>
    </row>
    <row r="53" spans="1:7" x14ac:dyDescent="0.25">
      <c r="A53" s="117" t="s">
        <v>627</v>
      </c>
      <c r="B53" s="117" t="s">
        <v>628</v>
      </c>
      <c r="C53" s="180">
        <v>0</v>
      </c>
      <c r="D53" s="180">
        <v>0</v>
      </c>
      <c r="E53" s="180"/>
      <c r="F53" s="180">
        <v>0</v>
      </c>
      <c r="G53" s="117"/>
    </row>
    <row r="54" spans="1:7" x14ac:dyDescent="0.25">
      <c r="A54" s="117" t="s">
        <v>629</v>
      </c>
      <c r="B54" s="117" t="s">
        <v>630</v>
      </c>
      <c r="C54" s="180">
        <v>0</v>
      </c>
      <c r="D54" s="180">
        <v>0</v>
      </c>
      <c r="E54" s="180"/>
      <c r="F54" s="180">
        <v>0</v>
      </c>
      <c r="G54" s="117"/>
    </row>
    <row r="55" spans="1:7" x14ac:dyDescent="0.25">
      <c r="A55" s="117" t="s">
        <v>631</v>
      </c>
      <c r="B55" s="117" t="s">
        <v>632</v>
      </c>
      <c r="C55" s="180">
        <v>0</v>
      </c>
      <c r="D55" s="180">
        <v>0</v>
      </c>
      <c r="E55" s="180"/>
      <c r="F55" s="180">
        <v>0</v>
      </c>
      <c r="G55" s="117"/>
    </row>
    <row r="56" spans="1:7" x14ac:dyDescent="0.25">
      <c r="A56" s="117" t="s">
        <v>633</v>
      </c>
      <c r="B56" s="117" t="s">
        <v>634</v>
      </c>
      <c r="C56" s="180">
        <v>0</v>
      </c>
      <c r="D56" s="180">
        <v>0</v>
      </c>
      <c r="E56" s="180"/>
      <c r="F56" s="180">
        <v>0</v>
      </c>
      <c r="G56" s="117"/>
    </row>
    <row r="57" spans="1:7" x14ac:dyDescent="0.25">
      <c r="A57" s="117" t="s">
        <v>635</v>
      </c>
      <c r="B57" s="117" t="s">
        <v>636</v>
      </c>
      <c r="C57" s="180">
        <v>0</v>
      </c>
      <c r="D57" s="180">
        <v>0</v>
      </c>
      <c r="E57" s="180"/>
      <c r="F57" s="180">
        <v>0</v>
      </c>
      <c r="G57" s="117"/>
    </row>
    <row r="58" spans="1:7" x14ac:dyDescent="0.25">
      <c r="A58" s="117" t="s">
        <v>637</v>
      </c>
      <c r="B58" s="117" t="s">
        <v>638</v>
      </c>
      <c r="C58" s="180">
        <v>0</v>
      </c>
      <c r="D58" s="180">
        <v>0</v>
      </c>
      <c r="E58" s="180"/>
      <c r="F58" s="180">
        <v>0</v>
      </c>
      <c r="G58" s="117"/>
    </row>
    <row r="59" spans="1:7" x14ac:dyDescent="0.25">
      <c r="A59" s="117" t="s">
        <v>639</v>
      </c>
      <c r="B59" s="117" t="s">
        <v>640</v>
      </c>
      <c r="C59" s="180">
        <v>0</v>
      </c>
      <c r="D59" s="180">
        <v>0</v>
      </c>
      <c r="E59" s="180"/>
      <c r="F59" s="180">
        <v>0</v>
      </c>
      <c r="G59" s="117"/>
    </row>
    <row r="60" spans="1:7" x14ac:dyDescent="0.25">
      <c r="A60" s="117" t="s">
        <v>641</v>
      </c>
      <c r="B60" s="117" t="s">
        <v>642</v>
      </c>
      <c r="C60" s="180">
        <v>0</v>
      </c>
      <c r="D60" s="180">
        <v>0</v>
      </c>
      <c r="E60" s="180"/>
      <c r="F60" s="180">
        <v>0</v>
      </c>
      <c r="G60" s="117"/>
    </row>
    <row r="61" spans="1:7" x14ac:dyDescent="0.25">
      <c r="A61" s="117" t="s">
        <v>643</v>
      </c>
      <c r="B61" s="117" t="s">
        <v>644</v>
      </c>
      <c r="C61" s="180">
        <v>0</v>
      </c>
      <c r="D61" s="180">
        <v>0</v>
      </c>
      <c r="E61" s="180"/>
      <c r="F61" s="180">
        <v>0</v>
      </c>
      <c r="G61" s="117"/>
    </row>
    <row r="62" spans="1:7" x14ac:dyDescent="0.25">
      <c r="A62" s="117" t="s">
        <v>645</v>
      </c>
      <c r="B62" s="117" t="s">
        <v>646</v>
      </c>
      <c r="C62" s="180">
        <v>0</v>
      </c>
      <c r="D62" s="180">
        <v>0</v>
      </c>
      <c r="E62" s="180"/>
      <c r="F62" s="180">
        <v>0</v>
      </c>
      <c r="G62" s="117"/>
    </row>
    <row r="63" spans="1:7" x14ac:dyDescent="0.25">
      <c r="A63" s="117" t="s">
        <v>647</v>
      </c>
      <c r="B63" s="117" t="s">
        <v>648</v>
      </c>
      <c r="C63" s="180">
        <v>0</v>
      </c>
      <c r="D63" s="180">
        <v>0</v>
      </c>
      <c r="E63" s="180"/>
      <c r="F63" s="180">
        <v>0</v>
      </c>
      <c r="G63" s="117"/>
    </row>
    <row r="64" spans="1:7" x14ac:dyDescent="0.25">
      <c r="A64" s="117" t="s">
        <v>649</v>
      </c>
      <c r="B64" s="117" t="s">
        <v>650</v>
      </c>
      <c r="C64" s="180">
        <v>0</v>
      </c>
      <c r="D64" s="180">
        <v>0</v>
      </c>
      <c r="E64" s="180"/>
      <c r="F64" s="180">
        <v>0</v>
      </c>
      <c r="G64" s="117"/>
    </row>
    <row r="65" spans="1:7" x14ac:dyDescent="0.25">
      <c r="A65" s="117" t="s">
        <v>651</v>
      </c>
      <c r="B65" s="117" t="s">
        <v>652</v>
      </c>
      <c r="C65" s="180">
        <v>0</v>
      </c>
      <c r="D65" s="180">
        <v>0</v>
      </c>
      <c r="E65" s="180"/>
      <c r="F65" s="180">
        <v>0</v>
      </c>
      <c r="G65" s="117"/>
    </row>
    <row r="66" spans="1:7" x14ac:dyDescent="0.25">
      <c r="A66" s="117" t="s">
        <v>653</v>
      </c>
      <c r="B66" s="117" t="s">
        <v>654</v>
      </c>
      <c r="C66" s="180">
        <v>0</v>
      </c>
      <c r="D66" s="180">
        <v>0</v>
      </c>
      <c r="E66" s="180"/>
      <c r="F66" s="180">
        <v>0</v>
      </c>
      <c r="G66" s="117"/>
    </row>
    <row r="67" spans="1:7" x14ac:dyDescent="0.25">
      <c r="A67" s="117" t="s">
        <v>655</v>
      </c>
      <c r="B67" s="117" t="s">
        <v>656</v>
      </c>
      <c r="C67" s="180">
        <v>0</v>
      </c>
      <c r="D67" s="180">
        <v>0</v>
      </c>
      <c r="E67" s="180"/>
      <c r="F67" s="180">
        <v>0</v>
      </c>
      <c r="G67" s="117"/>
    </row>
    <row r="68" spans="1:7" x14ac:dyDescent="0.25">
      <c r="A68" s="117" t="s">
        <v>657</v>
      </c>
      <c r="B68" s="117" t="s">
        <v>658</v>
      </c>
      <c r="C68" s="180">
        <v>0</v>
      </c>
      <c r="D68" s="180">
        <v>0</v>
      </c>
      <c r="E68" s="180"/>
      <c r="F68" s="180">
        <v>0</v>
      </c>
      <c r="G68" s="117"/>
    </row>
    <row r="69" spans="1:7" x14ac:dyDescent="0.25">
      <c r="A69" s="117" t="s">
        <v>659</v>
      </c>
      <c r="B69" s="117" t="s">
        <v>660</v>
      </c>
      <c r="C69" s="180">
        <v>0</v>
      </c>
      <c r="D69" s="180">
        <v>0</v>
      </c>
      <c r="E69" s="180"/>
      <c r="F69" s="180">
        <v>0</v>
      </c>
      <c r="G69" s="117"/>
    </row>
    <row r="70" spans="1:7" x14ac:dyDescent="0.25">
      <c r="A70" s="117" t="s">
        <v>661</v>
      </c>
      <c r="B70" s="117" t="s">
        <v>662</v>
      </c>
      <c r="C70" s="180">
        <v>0</v>
      </c>
      <c r="D70" s="180">
        <v>0</v>
      </c>
      <c r="E70" s="180"/>
      <c r="F70" s="180">
        <v>0</v>
      </c>
      <c r="G70" s="117"/>
    </row>
    <row r="71" spans="1:7" x14ac:dyDescent="0.25">
      <c r="A71" s="117" t="s">
        <v>663</v>
      </c>
      <c r="B71" s="117" t="s">
        <v>664</v>
      </c>
      <c r="C71" s="180">
        <v>0</v>
      </c>
      <c r="D71" s="180">
        <v>0</v>
      </c>
      <c r="E71" s="180"/>
      <c r="F71" s="180">
        <v>0</v>
      </c>
      <c r="G71" s="117"/>
    </row>
    <row r="72" spans="1:7" x14ac:dyDescent="0.25">
      <c r="A72" s="117" t="s">
        <v>665</v>
      </c>
      <c r="B72" s="117" t="s">
        <v>666</v>
      </c>
      <c r="C72" s="180">
        <v>0</v>
      </c>
      <c r="D72" s="180">
        <v>0</v>
      </c>
      <c r="E72" s="180"/>
      <c r="F72" s="180">
        <v>0</v>
      </c>
      <c r="G72" s="117"/>
    </row>
    <row r="73" spans="1:7" x14ac:dyDescent="0.25">
      <c r="A73" s="117" t="s">
        <v>667</v>
      </c>
      <c r="B73" s="181" t="s">
        <v>342</v>
      </c>
      <c r="C73" s="182">
        <f>SUM(C74:C76)</f>
        <v>1</v>
      </c>
      <c r="D73" s="182">
        <f>SUM(D74:D76)</f>
        <v>0</v>
      </c>
      <c r="E73" s="180"/>
      <c r="F73" s="182">
        <f>SUM(F74:F76)</f>
        <v>1</v>
      </c>
      <c r="G73" s="117"/>
    </row>
    <row r="74" spans="1:7" x14ac:dyDescent="0.25">
      <c r="A74" s="117" t="s">
        <v>668</v>
      </c>
      <c r="B74" s="117" t="s">
        <v>669</v>
      </c>
      <c r="C74" s="180">
        <v>0</v>
      </c>
      <c r="D74" s="180">
        <v>0</v>
      </c>
      <c r="E74" s="180"/>
      <c r="F74" s="180">
        <v>0</v>
      </c>
      <c r="G74" s="117"/>
    </row>
    <row r="75" spans="1:7" x14ac:dyDescent="0.25">
      <c r="A75" s="117" t="s">
        <v>670</v>
      </c>
      <c r="B75" s="117" t="s">
        <v>671</v>
      </c>
      <c r="C75" s="180">
        <v>0</v>
      </c>
      <c r="D75" s="180">
        <v>0</v>
      </c>
      <c r="E75" s="180"/>
      <c r="F75" s="180">
        <v>0</v>
      </c>
      <c r="G75" s="117"/>
    </row>
    <row r="76" spans="1:7" x14ac:dyDescent="0.25">
      <c r="A76" s="117" t="s">
        <v>672</v>
      </c>
      <c r="B76" s="117" t="s">
        <v>6</v>
      </c>
      <c r="C76" s="180">
        <v>1</v>
      </c>
      <c r="D76" s="180">
        <v>0</v>
      </c>
      <c r="E76" s="180"/>
      <c r="F76" s="180">
        <v>1</v>
      </c>
      <c r="G76" s="117"/>
    </row>
    <row r="77" spans="1:7" x14ac:dyDescent="0.25">
      <c r="A77" s="117" t="s">
        <v>673</v>
      </c>
      <c r="B77" s="181" t="s">
        <v>141</v>
      </c>
      <c r="C77" s="182">
        <f>SUM(C78:C87)</f>
        <v>0</v>
      </c>
      <c r="D77" s="182">
        <f>SUM(D78:D87)</f>
        <v>0</v>
      </c>
      <c r="E77" s="180"/>
      <c r="F77" s="182">
        <f>SUM(F78:F87)</f>
        <v>0</v>
      </c>
      <c r="G77" s="117"/>
    </row>
    <row r="78" spans="1:7" x14ac:dyDescent="0.25">
      <c r="A78" s="117" t="s">
        <v>674</v>
      </c>
      <c r="B78" s="183" t="s">
        <v>344</v>
      </c>
      <c r="C78" s="180">
        <v>0</v>
      </c>
      <c r="D78" s="180">
        <v>0</v>
      </c>
      <c r="E78" s="180"/>
      <c r="F78" s="180">
        <v>0</v>
      </c>
      <c r="G78" s="117"/>
    </row>
    <row r="79" spans="1:7" x14ac:dyDescent="0.25">
      <c r="A79" s="117" t="s">
        <v>675</v>
      </c>
      <c r="B79" s="183" t="s">
        <v>346</v>
      </c>
      <c r="C79" s="180">
        <v>0</v>
      </c>
      <c r="D79" s="180">
        <v>0</v>
      </c>
      <c r="E79" s="180"/>
      <c r="F79" s="180">
        <v>0</v>
      </c>
      <c r="G79" s="117"/>
    </row>
    <row r="80" spans="1:7" x14ac:dyDescent="0.25">
      <c r="A80" s="117" t="s">
        <v>676</v>
      </c>
      <c r="B80" s="183" t="s">
        <v>348</v>
      </c>
      <c r="C80" s="180">
        <v>0</v>
      </c>
      <c r="D80" s="180">
        <v>0</v>
      </c>
      <c r="E80" s="180"/>
      <c r="F80" s="180">
        <v>0</v>
      </c>
      <c r="G80" s="117"/>
    </row>
    <row r="81" spans="1:7" x14ac:dyDescent="0.25">
      <c r="A81" s="117" t="s">
        <v>677</v>
      </c>
      <c r="B81" s="183" t="s">
        <v>350</v>
      </c>
      <c r="C81" s="180">
        <v>0</v>
      </c>
      <c r="D81" s="180">
        <v>0</v>
      </c>
      <c r="E81" s="180"/>
      <c r="F81" s="180">
        <v>0</v>
      </c>
      <c r="G81" s="117"/>
    </row>
    <row r="82" spans="1:7" x14ac:dyDescent="0.25">
      <c r="A82" s="117" t="s">
        <v>678</v>
      </c>
      <c r="B82" s="183" t="s">
        <v>352</v>
      </c>
      <c r="C82" s="180">
        <v>0</v>
      </c>
      <c r="D82" s="180">
        <v>0</v>
      </c>
      <c r="E82" s="180"/>
      <c r="F82" s="180">
        <v>0</v>
      </c>
      <c r="G82" s="117"/>
    </row>
    <row r="83" spans="1:7" x14ac:dyDescent="0.25">
      <c r="A83" s="117" t="s">
        <v>679</v>
      </c>
      <c r="B83" s="183" t="s">
        <v>354</v>
      </c>
      <c r="C83" s="180">
        <v>0</v>
      </c>
      <c r="D83" s="180">
        <v>0</v>
      </c>
      <c r="E83" s="180"/>
      <c r="F83" s="180">
        <v>0</v>
      </c>
      <c r="G83" s="117"/>
    </row>
    <row r="84" spans="1:7" x14ac:dyDescent="0.25">
      <c r="A84" s="117" t="s">
        <v>680</v>
      </c>
      <c r="B84" s="183" t="s">
        <v>356</v>
      </c>
      <c r="C84" s="180">
        <v>0</v>
      </c>
      <c r="D84" s="180">
        <v>0</v>
      </c>
      <c r="E84" s="180"/>
      <c r="F84" s="180">
        <v>0</v>
      </c>
      <c r="G84" s="117"/>
    </row>
    <row r="85" spans="1:7" x14ac:dyDescent="0.25">
      <c r="A85" s="117" t="s">
        <v>681</v>
      </c>
      <c r="B85" s="183" t="s">
        <v>358</v>
      </c>
      <c r="C85" s="180">
        <v>0</v>
      </c>
      <c r="D85" s="180">
        <v>0</v>
      </c>
      <c r="E85" s="180"/>
      <c r="F85" s="180">
        <v>0</v>
      </c>
      <c r="G85" s="117"/>
    </row>
    <row r="86" spans="1:7" x14ac:dyDescent="0.25">
      <c r="A86" s="117" t="s">
        <v>682</v>
      </c>
      <c r="B86" s="183" t="s">
        <v>360</v>
      </c>
      <c r="C86" s="180">
        <v>0</v>
      </c>
      <c r="D86" s="180">
        <v>0</v>
      </c>
      <c r="E86" s="180"/>
      <c r="F86" s="180">
        <v>0</v>
      </c>
      <c r="G86" s="117"/>
    </row>
    <row r="87" spans="1:7" x14ac:dyDescent="0.25">
      <c r="A87" s="117" t="s">
        <v>683</v>
      </c>
      <c r="B87" s="183" t="s">
        <v>141</v>
      </c>
      <c r="C87" s="180">
        <v>0</v>
      </c>
      <c r="D87" s="180">
        <v>0</v>
      </c>
      <c r="E87" s="180"/>
      <c r="F87" s="180">
        <v>0</v>
      </c>
      <c r="G87" s="117"/>
    </row>
    <row r="88" spans="1:7" hidden="1" outlineLevel="1" x14ac:dyDescent="0.25">
      <c r="A88" s="117" t="s">
        <v>684</v>
      </c>
      <c r="B88" s="175" t="s">
        <v>145</v>
      </c>
      <c r="C88" s="180"/>
      <c r="D88" s="180"/>
      <c r="E88" s="180"/>
      <c r="F88" s="180"/>
      <c r="G88" s="117"/>
    </row>
    <row r="89" spans="1:7" hidden="1" outlineLevel="1" x14ac:dyDescent="0.25">
      <c r="A89" s="117" t="s">
        <v>685</v>
      </c>
      <c r="B89" s="175" t="s">
        <v>145</v>
      </c>
      <c r="C89" s="180"/>
      <c r="D89" s="180"/>
      <c r="E89" s="180"/>
      <c r="F89" s="180"/>
      <c r="G89" s="117"/>
    </row>
    <row r="90" spans="1:7" hidden="1" outlineLevel="1" x14ac:dyDescent="0.25">
      <c r="A90" s="117" t="s">
        <v>686</v>
      </c>
      <c r="B90" s="175" t="s">
        <v>145</v>
      </c>
      <c r="C90" s="180"/>
      <c r="D90" s="180"/>
      <c r="E90" s="180"/>
      <c r="F90" s="180"/>
      <c r="G90" s="117"/>
    </row>
    <row r="91" spans="1:7" hidden="1" outlineLevel="1" x14ac:dyDescent="0.25">
      <c r="A91" s="117" t="s">
        <v>687</v>
      </c>
      <c r="B91" s="175" t="s">
        <v>145</v>
      </c>
      <c r="C91" s="180"/>
      <c r="D91" s="180"/>
      <c r="E91" s="180"/>
      <c r="F91" s="180"/>
      <c r="G91" s="117"/>
    </row>
    <row r="92" spans="1:7" hidden="1" outlineLevel="1" x14ac:dyDescent="0.25">
      <c r="A92" s="117" t="s">
        <v>688</v>
      </c>
      <c r="B92" s="175" t="s">
        <v>145</v>
      </c>
      <c r="C92" s="180"/>
      <c r="D92" s="180"/>
      <c r="E92" s="180"/>
      <c r="F92" s="180"/>
      <c r="G92" s="117"/>
    </row>
    <row r="93" spans="1:7" hidden="1" outlineLevel="1" x14ac:dyDescent="0.25">
      <c r="A93" s="117" t="s">
        <v>689</v>
      </c>
      <c r="B93" s="175" t="s">
        <v>145</v>
      </c>
      <c r="C93" s="180"/>
      <c r="D93" s="180"/>
      <c r="E93" s="180"/>
      <c r="F93" s="180"/>
      <c r="G93" s="117"/>
    </row>
    <row r="94" spans="1:7" hidden="1" outlineLevel="1" x14ac:dyDescent="0.25">
      <c r="A94" s="117" t="s">
        <v>690</v>
      </c>
      <c r="B94" s="175" t="s">
        <v>145</v>
      </c>
      <c r="C94" s="180"/>
      <c r="D94" s="180"/>
      <c r="E94" s="180"/>
      <c r="F94" s="180"/>
      <c r="G94" s="117"/>
    </row>
    <row r="95" spans="1:7" hidden="1" outlineLevel="1" x14ac:dyDescent="0.25">
      <c r="A95" s="117" t="s">
        <v>691</v>
      </c>
      <c r="B95" s="175" t="s">
        <v>145</v>
      </c>
      <c r="C95" s="180"/>
      <c r="D95" s="180"/>
      <c r="E95" s="180"/>
      <c r="F95" s="180"/>
      <c r="G95" s="117"/>
    </row>
    <row r="96" spans="1:7" hidden="1" outlineLevel="1" x14ac:dyDescent="0.25">
      <c r="A96" s="117" t="s">
        <v>692</v>
      </c>
      <c r="B96" s="175" t="s">
        <v>145</v>
      </c>
      <c r="C96" s="180"/>
      <c r="D96" s="180"/>
      <c r="E96" s="180"/>
      <c r="F96" s="180"/>
      <c r="G96" s="117"/>
    </row>
    <row r="97" spans="1:7" hidden="1" outlineLevel="1" x14ac:dyDescent="0.25">
      <c r="A97" s="117" t="s">
        <v>693</v>
      </c>
      <c r="B97" s="175" t="s">
        <v>145</v>
      </c>
      <c r="C97" s="180"/>
      <c r="D97" s="180"/>
      <c r="E97" s="180"/>
      <c r="F97" s="180"/>
      <c r="G97" s="117"/>
    </row>
    <row r="98" spans="1:7" ht="15" customHeight="1" collapsed="1" x14ac:dyDescent="0.25">
      <c r="A98" s="170"/>
      <c r="B98" s="184" t="s">
        <v>694</v>
      </c>
      <c r="C98" s="170" t="s">
        <v>598</v>
      </c>
      <c r="D98" s="170" t="s">
        <v>599</v>
      </c>
      <c r="E98" s="177"/>
      <c r="F98" s="172" t="s">
        <v>563</v>
      </c>
      <c r="G98" s="172"/>
    </row>
    <row r="99" spans="1:7" x14ac:dyDescent="0.25">
      <c r="A99" s="117" t="s">
        <v>695</v>
      </c>
      <c r="B99" s="183" t="str">
        <f>+[1]PivotCoverPoolLTV!Q128</f>
        <v>Akershus</v>
      </c>
      <c r="C99" s="106">
        <f>+[1]PivotCoverPoolLTV!AC128/1000000/$C$12</f>
        <v>7.1204509190872008E-3</v>
      </c>
      <c r="D99" s="180">
        <v>0</v>
      </c>
      <c r="E99" s="180"/>
      <c r="F99" s="180">
        <f>+C99</f>
        <v>7.1204509190872008E-3</v>
      </c>
      <c r="G99" s="117"/>
    </row>
    <row r="100" spans="1:7" x14ac:dyDescent="0.25">
      <c r="A100" s="117" t="s">
        <v>696</v>
      </c>
      <c r="B100" s="183" t="str">
        <f>+[1]PivotCoverPoolLTV!Q129</f>
        <v>Aust-Agder</v>
      </c>
      <c r="C100" s="106">
        <f>+[1]PivotCoverPoolLTV!AC129/1000000/$C$12</f>
        <v>1.6856977222848499E-2</v>
      </c>
      <c r="D100" s="180">
        <v>0</v>
      </c>
      <c r="E100" s="180"/>
      <c r="F100" s="180">
        <f t="shared" ref="F100:F118" si="1">+C100</f>
        <v>1.6856977222848499E-2</v>
      </c>
      <c r="G100" s="117"/>
    </row>
    <row r="101" spans="1:7" x14ac:dyDescent="0.25">
      <c r="A101" s="117" t="s">
        <v>697</v>
      </c>
      <c r="B101" s="183" t="str">
        <f>+[1]PivotCoverPoolLTV!Q130</f>
        <v>Buskerud</v>
      </c>
      <c r="C101" s="106">
        <f>+[1]PivotCoverPoolLTV!AC130/1000000/$C$12</f>
        <v>1.7634618620321414E-3</v>
      </c>
      <c r="D101" s="180">
        <v>0</v>
      </c>
      <c r="E101" s="180"/>
      <c r="F101" s="180">
        <f t="shared" si="1"/>
        <v>1.7634618620321414E-3</v>
      </c>
      <c r="G101" s="117"/>
    </row>
    <row r="102" spans="1:7" x14ac:dyDescent="0.25">
      <c r="A102" s="117" t="s">
        <v>698</v>
      </c>
      <c r="B102" s="183" t="str">
        <f>+[1]PivotCoverPoolLTV!Q131</f>
        <v>Hedmark</v>
      </c>
      <c r="C102" s="106">
        <f>+[1]PivotCoverPoolLTV!AC131/1000000/$C$12</f>
        <v>4.6685214912134491E-4</v>
      </c>
      <c r="D102" s="180">
        <v>0</v>
      </c>
      <c r="E102" s="180"/>
      <c r="F102" s="180">
        <f t="shared" si="1"/>
        <v>4.6685214912134491E-4</v>
      </c>
      <c r="G102" s="117"/>
    </row>
    <row r="103" spans="1:7" x14ac:dyDescent="0.25">
      <c r="A103" s="117" t="s">
        <v>699</v>
      </c>
      <c r="B103" s="183" t="str">
        <f>+[1]PivotCoverPoolLTV!Q132</f>
        <v>Hordaland</v>
      </c>
      <c r="C103" s="106">
        <f>+[1]PivotCoverPoolLTV!AC132/1000000/$C$12</f>
        <v>0.12020204975478944</v>
      </c>
      <c r="D103" s="180">
        <v>0</v>
      </c>
      <c r="E103" s="180"/>
      <c r="F103" s="180">
        <f t="shared" si="1"/>
        <v>0.12020204975478944</v>
      </c>
      <c r="G103" s="117"/>
    </row>
    <row r="104" spans="1:7" x14ac:dyDescent="0.25">
      <c r="A104" s="117" t="s">
        <v>700</v>
      </c>
      <c r="B104" s="183" t="str">
        <f>+[1]PivotCoverPoolLTV!Q133</f>
        <v>More Og Romsdal</v>
      </c>
      <c r="C104" s="106">
        <f>+[1]PivotCoverPoolLTV!AC133/1000000/$C$12</f>
        <v>6.4256652599107265E-4</v>
      </c>
      <c r="D104" s="180">
        <v>0</v>
      </c>
      <c r="E104" s="180"/>
      <c r="F104" s="180">
        <f t="shared" si="1"/>
        <v>6.4256652599107265E-4</v>
      </c>
      <c r="G104" s="117"/>
    </row>
    <row r="105" spans="1:7" x14ac:dyDescent="0.25">
      <c r="A105" s="117" t="s">
        <v>701</v>
      </c>
      <c r="B105" s="183" t="str">
        <f>+[1]PivotCoverPoolLTV!Q134</f>
        <v>Nordland</v>
      </c>
      <c r="C105" s="106">
        <f>+[1]PivotCoverPoolLTV!AC134/1000000/$C$12</f>
        <v>4.9133111356945518E-4</v>
      </c>
      <c r="D105" s="180">
        <v>0</v>
      </c>
      <c r="E105" s="180"/>
      <c r="F105" s="180">
        <f t="shared" si="1"/>
        <v>4.9133111356945518E-4</v>
      </c>
      <c r="G105" s="117"/>
    </row>
    <row r="106" spans="1:7" x14ac:dyDescent="0.25">
      <c r="A106" s="117" t="s">
        <v>702</v>
      </c>
      <c r="B106" s="183" t="str">
        <f>+[1]PivotCoverPoolLTV!Q135</f>
        <v>Oppland</v>
      </c>
      <c r="C106" s="106">
        <f>+[1]PivotCoverPoolLTV!AC135/1000000/$C$12</f>
        <v>2.2267665131452897E-4</v>
      </c>
      <c r="D106" s="180">
        <v>0</v>
      </c>
      <c r="E106" s="180"/>
      <c r="F106" s="180">
        <f t="shared" si="1"/>
        <v>2.2267665131452897E-4</v>
      </c>
      <c r="G106" s="117"/>
    </row>
    <row r="107" spans="1:7" x14ac:dyDescent="0.25">
      <c r="A107" s="117" t="s">
        <v>703</v>
      </c>
      <c r="B107" s="183" t="str">
        <f>+[1]PivotCoverPoolLTV!Q136</f>
        <v>Oslo</v>
      </c>
      <c r="C107" s="106">
        <f>+[1]PivotCoverPoolLTV!AC136/1000000/$C$12</f>
        <v>1.619358088303988E-2</v>
      </c>
      <c r="D107" s="180">
        <v>0</v>
      </c>
      <c r="E107" s="180"/>
      <c r="F107" s="180">
        <f t="shared" si="1"/>
        <v>1.619358088303988E-2</v>
      </c>
      <c r="G107" s="117"/>
    </row>
    <row r="108" spans="1:7" x14ac:dyDescent="0.25">
      <c r="A108" s="117" t="s">
        <v>704</v>
      </c>
      <c r="B108" s="183" t="str">
        <f>+[1]PivotCoverPoolLTV!Q137</f>
        <v>Ostfold</v>
      </c>
      <c r="C108" s="106">
        <f>+[1]PivotCoverPoolLTV!AC137/1000000/$C$12</f>
        <v>1.2802272129521105E-3</v>
      </c>
      <c r="D108" s="180">
        <v>0</v>
      </c>
      <c r="E108" s="180"/>
      <c r="F108" s="180">
        <f t="shared" si="1"/>
        <v>1.2802272129521105E-3</v>
      </c>
      <c r="G108" s="117"/>
    </row>
    <row r="109" spans="1:7" x14ac:dyDescent="0.25">
      <c r="A109" s="117" t="s">
        <v>705</v>
      </c>
      <c r="B109" s="183" t="str">
        <f>+[1]PivotCoverPoolLTV!Q138</f>
        <v>Rogaland</v>
      </c>
      <c r="C109" s="106">
        <f>+[1]PivotCoverPoolLTV!AC138/1000000/$C$12</f>
        <v>0.75466523854702949</v>
      </c>
      <c r="D109" s="180">
        <v>0</v>
      </c>
      <c r="E109" s="180"/>
      <c r="F109" s="180">
        <f t="shared" si="1"/>
        <v>0.75466523854702949</v>
      </c>
      <c r="G109" s="117"/>
    </row>
    <row r="110" spans="1:7" x14ac:dyDescent="0.25">
      <c r="A110" s="117" t="s">
        <v>706</v>
      </c>
      <c r="B110" s="183" t="str">
        <f>+[1]PivotCoverPoolLTV!Q139</f>
        <v>Sogn Og Fjordane</v>
      </c>
      <c r="C110" s="106">
        <f>+[1]PivotCoverPoolLTV!AC139/1000000/$C$12</f>
        <v>3.3686361597702694E-4</v>
      </c>
      <c r="D110" s="180">
        <v>0</v>
      </c>
      <c r="E110" s="180"/>
      <c r="F110" s="180">
        <f t="shared" si="1"/>
        <v>3.3686361597702694E-4</v>
      </c>
      <c r="G110" s="117"/>
    </row>
    <row r="111" spans="1:7" x14ac:dyDescent="0.25">
      <c r="A111" s="117" t="s">
        <v>707</v>
      </c>
      <c r="B111" s="183" t="str">
        <f>+[1]PivotCoverPoolLTV!Q140</f>
        <v>Telemark</v>
      </c>
      <c r="C111" s="106">
        <f>+[1]PivotCoverPoolLTV!AC140/1000000/$C$12</f>
        <v>9.0437085022689956E-4</v>
      </c>
      <c r="D111" s="180">
        <v>0</v>
      </c>
      <c r="E111" s="180"/>
      <c r="F111" s="180">
        <f t="shared" si="1"/>
        <v>9.0437085022689956E-4</v>
      </c>
      <c r="G111" s="117"/>
    </row>
    <row r="112" spans="1:7" x14ac:dyDescent="0.25">
      <c r="A112" s="117" t="s">
        <v>708</v>
      </c>
      <c r="B112" s="183" t="str">
        <f>+[1]PivotCoverPoolLTV!Q141</f>
        <v>Troms</v>
      </c>
      <c r="C112" s="106">
        <f>+[1]PivotCoverPoolLTV!AC141/1000000/$C$12</f>
        <v>3.2367175930791178E-4</v>
      </c>
      <c r="D112" s="180">
        <v>0</v>
      </c>
      <c r="E112" s="180"/>
      <c r="F112" s="180">
        <f t="shared" si="1"/>
        <v>3.2367175930791178E-4</v>
      </c>
      <c r="G112" s="117"/>
    </row>
    <row r="113" spans="1:7" x14ac:dyDescent="0.25">
      <c r="A113" s="117" t="s">
        <v>709</v>
      </c>
      <c r="B113" s="183" t="str">
        <f>+[1]PivotCoverPoolLTV!Q142</f>
        <v>Vest-Agder</v>
      </c>
      <c r="C113" s="106">
        <f>+[1]PivotCoverPoolLTV!AC142/1000000/$C$12</f>
        <v>7.4663953086324703E-2</v>
      </c>
      <c r="D113" s="180">
        <v>0</v>
      </c>
      <c r="E113" s="180"/>
      <c r="F113" s="180">
        <f t="shared" si="1"/>
        <v>7.4663953086324703E-2</v>
      </c>
      <c r="G113" s="117"/>
    </row>
    <row r="114" spans="1:7" x14ac:dyDescent="0.25">
      <c r="A114" s="117" t="s">
        <v>710</v>
      </c>
      <c r="B114" s="183" t="str">
        <f>+[1]PivotCoverPoolLTV!Q143</f>
        <v>Vestfold</v>
      </c>
      <c r="C114" s="106">
        <f>+[1]PivotCoverPoolLTV!AC143/1000000/$C$12</f>
        <v>1.3110010026719386E-3</v>
      </c>
      <c r="D114" s="180">
        <v>0</v>
      </c>
      <c r="E114" s="180"/>
      <c r="F114" s="180">
        <f t="shared" si="1"/>
        <v>1.3110010026719386E-3</v>
      </c>
      <c r="G114" s="117"/>
    </row>
    <row r="115" spans="1:7" x14ac:dyDescent="0.25">
      <c r="A115" s="117" t="s">
        <v>711</v>
      </c>
      <c r="B115" s="183" t="str">
        <f>+[1]PivotCoverPoolLTV!Q144</f>
        <v>Finnmark</v>
      </c>
      <c r="C115" s="106">
        <f>+[1]PivotCoverPoolLTV!AC144/1000000/$C$12</f>
        <v>1.6119915680862601E-4</v>
      </c>
      <c r="D115" s="180">
        <v>0</v>
      </c>
      <c r="E115" s="180"/>
      <c r="F115" s="180">
        <f t="shared" si="1"/>
        <v>1.6119915680862601E-4</v>
      </c>
      <c r="G115" s="117"/>
    </row>
    <row r="116" spans="1:7" x14ac:dyDescent="0.25">
      <c r="A116" s="117" t="s">
        <v>712</v>
      </c>
      <c r="B116" s="183" t="str">
        <f>+[1]PivotCoverPoolLTV!Q145</f>
        <v>Svalbard</v>
      </c>
      <c r="C116" s="106">
        <f>+[1]PivotCoverPoolLTV!AC145/1000000/$C$12</f>
        <v>2.0156147483764802E-4</v>
      </c>
      <c r="D116" s="180">
        <v>0</v>
      </c>
      <c r="E116" s="180"/>
      <c r="F116" s="180">
        <f t="shared" si="1"/>
        <v>2.0156147483764802E-4</v>
      </c>
      <c r="G116" s="117"/>
    </row>
    <row r="117" spans="1:7" x14ac:dyDescent="0.25">
      <c r="A117" s="117" t="s">
        <v>713</v>
      </c>
      <c r="B117" s="183" t="str">
        <f>+[1]PivotCoverPoolLTV!Q146</f>
        <v>Trøndelag</v>
      </c>
      <c r="C117" s="106">
        <f>+[1]PivotCoverPoolLTV!AC147/1000000/$C$12</f>
        <v>1.5289605145266554E-3</v>
      </c>
      <c r="D117" s="180">
        <v>0</v>
      </c>
      <c r="E117" s="180"/>
      <c r="F117" s="180">
        <f t="shared" si="1"/>
        <v>1.5289605145266554E-3</v>
      </c>
      <c r="G117" s="117"/>
    </row>
    <row r="118" spans="1:7" x14ac:dyDescent="0.25">
      <c r="A118" s="117" t="s">
        <v>714</v>
      </c>
      <c r="B118" s="183" t="str">
        <f>+[1]PivotCoverPoolLTV!Q147</f>
        <v>(tom)</v>
      </c>
      <c r="C118" s="106">
        <f>+[1]PivotCoverPoolLTV!AC146/1000000/$C$12</f>
        <v>6.6300569754373147E-4</v>
      </c>
      <c r="D118" s="180">
        <v>0</v>
      </c>
      <c r="E118" s="180"/>
      <c r="F118" s="180">
        <f t="shared" si="1"/>
        <v>6.6300569754373147E-4</v>
      </c>
      <c r="G118" s="117"/>
    </row>
    <row r="119" spans="1:7" hidden="1" x14ac:dyDescent="0.25">
      <c r="A119" s="117" t="s">
        <v>715</v>
      </c>
      <c r="B119" s="183"/>
      <c r="C119" s="180"/>
      <c r="D119" s="180"/>
      <c r="E119" s="180"/>
      <c r="F119" s="180"/>
      <c r="G119" s="117"/>
    </row>
    <row r="120" spans="1:7" hidden="1" x14ac:dyDescent="0.25">
      <c r="A120" s="117" t="s">
        <v>716</v>
      </c>
      <c r="B120" s="183"/>
      <c r="C120" s="180"/>
      <c r="D120" s="180"/>
      <c r="E120" s="180"/>
      <c r="F120" s="180"/>
      <c r="G120" s="117"/>
    </row>
    <row r="121" spans="1:7" hidden="1" x14ac:dyDescent="0.25">
      <c r="A121" s="117" t="s">
        <v>717</v>
      </c>
      <c r="B121" s="183"/>
      <c r="C121" s="180"/>
      <c r="D121" s="180"/>
      <c r="E121" s="180"/>
      <c r="F121" s="180"/>
      <c r="G121" s="117"/>
    </row>
    <row r="122" spans="1:7" hidden="1" x14ac:dyDescent="0.25">
      <c r="A122" s="117" t="s">
        <v>718</v>
      </c>
      <c r="B122" s="183"/>
      <c r="C122" s="180"/>
      <c r="D122" s="180"/>
      <c r="E122" s="180"/>
      <c r="F122" s="180"/>
      <c r="G122" s="117"/>
    </row>
    <row r="123" spans="1:7" hidden="1" x14ac:dyDescent="0.25">
      <c r="A123" s="117" t="s">
        <v>719</v>
      </c>
      <c r="B123" s="183"/>
      <c r="C123" s="180"/>
      <c r="D123" s="180"/>
      <c r="E123" s="180"/>
      <c r="F123" s="180"/>
      <c r="G123" s="117"/>
    </row>
    <row r="124" spans="1:7" hidden="1" x14ac:dyDescent="0.25">
      <c r="A124" s="117" t="s">
        <v>720</v>
      </c>
      <c r="B124" s="183"/>
      <c r="C124" s="180"/>
      <c r="D124" s="180"/>
      <c r="E124" s="180"/>
      <c r="F124" s="180"/>
      <c r="G124" s="117"/>
    </row>
    <row r="125" spans="1:7" hidden="1" x14ac:dyDescent="0.25">
      <c r="A125" s="117" t="s">
        <v>721</v>
      </c>
      <c r="B125" s="183"/>
      <c r="C125" s="180"/>
      <c r="D125" s="180"/>
      <c r="E125" s="180"/>
      <c r="F125" s="180"/>
      <c r="G125" s="117"/>
    </row>
    <row r="126" spans="1:7" hidden="1" x14ac:dyDescent="0.25">
      <c r="A126" s="117" t="s">
        <v>722</v>
      </c>
      <c r="B126" s="183"/>
      <c r="C126" s="180"/>
      <c r="D126" s="180"/>
      <c r="E126" s="180"/>
      <c r="F126" s="180"/>
      <c r="G126" s="117"/>
    </row>
    <row r="127" spans="1:7" hidden="1" x14ac:dyDescent="0.25">
      <c r="A127" s="117" t="s">
        <v>723</v>
      </c>
      <c r="B127" s="183"/>
      <c r="C127" s="180"/>
      <c r="D127" s="180"/>
      <c r="E127" s="180"/>
      <c r="F127" s="180"/>
      <c r="G127" s="117"/>
    </row>
    <row r="128" spans="1:7" hidden="1" x14ac:dyDescent="0.25">
      <c r="A128" s="117" t="s">
        <v>724</v>
      </c>
      <c r="B128" s="183"/>
      <c r="C128" s="180"/>
      <c r="D128" s="180"/>
      <c r="E128" s="180"/>
      <c r="F128" s="180"/>
      <c r="G128" s="117"/>
    </row>
    <row r="129" spans="1:7" hidden="1" x14ac:dyDescent="0.25">
      <c r="A129" s="117" t="s">
        <v>725</v>
      </c>
      <c r="B129" s="183"/>
      <c r="C129" s="180"/>
      <c r="D129" s="180"/>
      <c r="E129" s="180"/>
      <c r="F129" s="180"/>
      <c r="G129" s="117"/>
    </row>
    <row r="130" spans="1:7" hidden="1" x14ac:dyDescent="0.25">
      <c r="A130" s="117" t="s">
        <v>726</v>
      </c>
      <c r="B130" s="183"/>
      <c r="C130" s="180"/>
      <c r="D130" s="180"/>
      <c r="E130" s="180"/>
      <c r="F130" s="180"/>
      <c r="G130" s="117"/>
    </row>
    <row r="131" spans="1:7" hidden="1" x14ac:dyDescent="0.25">
      <c r="A131" s="117" t="s">
        <v>727</v>
      </c>
      <c r="B131" s="183"/>
      <c r="C131" s="180"/>
      <c r="D131" s="180"/>
      <c r="E131" s="180"/>
      <c r="F131" s="180"/>
      <c r="G131" s="117"/>
    </row>
    <row r="132" spans="1:7" hidden="1" x14ac:dyDescent="0.25">
      <c r="A132" s="117" t="s">
        <v>728</v>
      </c>
      <c r="B132" s="183"/>
      <c r="C132" s="180"/>
      <c r="D132" s="180"/>
      <c r="E132" s="180"/>
      <c r="F132" s="180"/>
      <c r="G132" s="117"/>
    </row>
    <row r="133" spans="1:7" hidden="1" x14ac:dyDescent="0.25">
      <c r="A133" s="117" t="s">
        <v>729</v>
      </c>
      <c r="B133" s="183"/>
      <c r="C133" s="180"/>
      <c r="D133" s="180"/>
      <c r="E133" s="180"/>
      <c r="F133" s="180"/>
      <c r="G133" s="117"/>
    </row>
    <row r="134" spans="1:7" hidden="1" x14ac:dyDescent="0.25">
      <c r="A134" s="117" t="s">
        <v>730</v>
      </c>
      <c r="B134" s="183"/>
      <c r="C134" s="180"/>
      <c r="D134" s="180"/>
      <c r="E134" s="180"/>
      <c r="F134" s="180"/>
      <c r="G134" s="117"/>
    </row>
    <row r="135" spans="1:7" hidden="1" x14ac:dyDescent="0.25">
      <c r="A135" s="117" t="s">
        <v>731</v>
      </c>
      <c r="B135" s="183"/>
      <c r="C135" s="180"/>
      <c r="D135" s="180"/>
      <c r="E135" s="180"/>
      <c r="F135" s="180"/>
      <c r="G135" s="117"/>
    </row>
    <row r="136" spans="1:7" hidden="1" x14ac:dyDescent="0.25">
      <c r="A136" s="117" t="s">
        <v>732</v>
      </c>
      <c r="B136" s="183"/>
      <c r="C136" s="180"/>
      <c r="D136" s="180"/>
      <c r="E136" s="180"/>
      <c r="F136" s="180"/>
      <c r="G136" s="117"/>
    </row>
    <row r="137" spans="1:7" hidden="1" x14ac:dyDescent="0.25">
      <c r="A137" s="117" t="s">
        <v>733</v>
      </c>
      <c r="B137" s="183"/>
      <c r="C137" s="180"/>
      <c r="D137" s="180"/>
      <c r="E137" s="180"/>
      <c r="F137" s="180"/>
      <c r="G137" s="117"/>
    </row>
    <row r="138" spans="1:7" hidden="1" x14ac:dyDescent="0.25">
      <c r="A138" s="117" t="s">
        <v>734</v>
      </c>
      <c r="B138" s="183"/>
      <c r="C138" s="180"/>
      <c r="D138" s="180"/>
      <c r="E138" s="180"/>
      <c r="F138" s="180"/>
      <c r="G138" s="117"/>
    </row>
    <row r="139" spans="1:7" hidden="1" x14ac:dyDescent="0.25">
      <c r="A139" s="117" t="s">
        <v>735</v>
      </c>
      <c r="B139" s="183"/>
      <c r="C139" s="180"/>
      <c r="D139" s="180"/>
      <c r="E139" s="180"/>
      <c r="F139" s="180"/>
      <c r="G139" s="117"/>
    </row>
    <row r="140" spans="1:7" hidden="1" x14ac:dyDescent="0.25">
      <c r="A140" s="117" t="s">
        <v>736</v>
      </c>
      <c r="B140" s="183"/>
      <c r="C140" s="180"/>
      <c r="D140" s="180"/>
      <c r="E140" s="180"/>
      <c r="F140" s="180"/>
      <c r="G140" s="117"/>
    </row>
    <row r="141" spans="1:7" hidden="1" x14ac:dyDescent="0.25">
      <c r="A141" s="117" t="s">
        <v>737</v>
      </c>
      <c r="B141" s="183"/>
      <c r="C141" s="180"/>
      <c r="D141" s="180"/>
      <c r="E141" s="180"/>
      <c r="F141" s="180"/>
      <c r="G141" s="117"/>
    </row>
    <row r="142" spans="1:7" hidden="1" x14ac:dyDescent="0.25">
      <c r="A142" s="117" t="s">
        <v>738</v>
      </c>
      <c r="B142" s="183"/>
      <c r="C142" s="180"/>
      <c r="D142" s="180"/>
      <c r="E142" s="180"/>
      <c r="F142" s="180"/>
      <c r="G142" s="117"/>
    </row>
    <row r="143" spans="1:7" hidden="1" x14ac:dyDescent="0.25">
      <c r="A143" s="117" t="s">
        <v>739</v>
      </c>
      <c r="B143" s="183"/>
      <c r="C143" s="180"/>
      <c r="D143" s="180"/>
      <c r="E143" s="180"/>
      <c r="F143" s="180"/>
      <c r="G143" s="117"/>
    </row>
    <row r="144" spans="1:7" hidden="1" x14ac:dyDescent="0.25">
      <c r="A144" s="117" t="s">
        <v>740</v>
      </c>
      <c r="B144" s="183"/>
      <c r="C144" s="180"/>
      <c r="D144" s="180"/>
      <c r="E144" s="180"/>
      <c r="F144" s="180"/>
      <c r="G144" s="117"/>
    </row>
    <row r="145" spans="1:7" hidden="1" x14ac:dyDescent="0.25">
      <c r="A145" s="117" t="s">
        <v>741</v>
      </c>
      <c r="B145" s="183"/>
      <c r="C145" s="180"/>
      <c r="D145" s="180"/>
      <c r="E145" s="180"/>
      <c r="F145" s="180"/>
      <c r="G145" s="117"/>
    </row>
    <row r="146" spans="1:7" hidden="1" x14ac:dyDescent="0.25">
      <c r="A146" s="117" t="s">
        <v>742</v>
      </c>
      <c r="B146" s="183"/>
      <c r="C146" s="180"/>
      <c r="D146" s="180"/>
      <c r="E146" s="180"/>
      <c r="F146" s="180"/>
      <c r="G146" s="117"/>
    </row>
    <row r="147" spans="1:7" hidden="1" x14ac:dyDescent="0.25">
      <c r="A147" s="117" t="s">
        <v>743</v>
      </c>
      <c r="B147" s="183"/>
      <c r="C147" s="180"/>
      <c r="D147" s="180"/>
      <c r="E147" s="180"/>
      <c r="F147" s="180"/>
      <c r="G147" s="117"/>
    </row>
    <row r="148" spans="1:7" hidden="1" x14ac:dyDescent="0.25">
      <c r="A148" s="117" t="s">
        <v>744</v>
      </c>
      <c r="B148" s="183"/>
      <c r="C148" s="180"/>
      <c r="D148" s="180"/>
      <c r="E148" s="180"/>
      <c r="F148" s="180"/>
      <c r="G148" s="117"/>
    </row>
    <row r="149" spans="1:7" ht="15" customHeight="1" x14ac:dyDescent="0.25">
      <c r="A149" s="170"/>
      <c r="B149" s="171" t="s">
        <v>745</v>
      </c>
      <c r="C149" s="170" t="s">
        <v>598</v>
      </c>
      <c r="D149" s="170" t="s">
        <v>599</v>
      </c>
      <c r="E149" s="177"/>
      <c r="F149" s="172" t="s">
        <v>563</v>
      </c>
      <c r="G149" s="172"/>
    </row>
    <row r="150" spans="1:7" x14ac:dyDescent="0.25">
      <c r="A150" s="117" t="s">
        <v>746</v>
      </c>
      <c r="B150" s="117" t="s">
        <v>747</v>
      </c>
      <c r="C150" s="180">
        <v>0</v>
      </c>
      <c r="D150" s="180">
        <v>0</v>
      </c>
      <c r="E150" s="185"/>
      <c r="F150" s="180">
        <v>0</v>
      </c>
    </row>
    <row r="151" spans="1:7" x14ac:dyDescent="0.25">
      <c r="A151" s="117" t="s">
        <v>748</v>
      </c>
      <c r="B151" s="117" t="s">
        <v>749</v>
      </c>
      <c r="C151" s="180">
        <v>1</v>
      </c>
      <c r="D151" s="180">
        <v>0</v>
      </c>
      <c r="E151" s="185"/>
      <c r="F151" s="180">
        <v>1</v>
      </c>
    </row>
    <row r="152" spans="1:7" x14ac:dyDescent="0.25">
      <c r="A152" s="117" t="s">
        <v>750</v>
      </c>
      <c r="B152" s="117" t="s">
        <v>141</v>
      </c>
      <c r="C152" s="180">
        <v>0</v>
      </c>
      <c r="D152" s="180">
        <v>0</v>
      </c>
      <c r="E152" s="185"/>
      <c r="F152" s="180">
        <v>0</v>
      </c>
    </row>
    <row r="153" spans="1:7" hidden="1" outlineLevel="1" x14ac:dyDescent="0.25">
      <c r="A153" s="117" t="s">
        <v>751</v>
      </c>
      <c r="C153" s="180"/>
      <c r="D153" s="180"/>
      <c r="E153" s="185"/>
      <c r="F153" s="180"/>
    </row>
    <row r="154" spans="1:7" hidden="1" outlineLevel="1" x14ac:dyDescent="0.25">
      <c r="A154" s="117" t="s">
        <v>752</v>
      </c>
      <c r="C154" s="180"/>
      <c r="D154" s="180"/>
      <c r="E154" s="185"/>
      <c r="F154" s="180"/>
    </row>
    <row r="155" spans="1:7" hidden="1" outlineLevel="1" x14ac:dyDescent="0.25">
      <c r="A155" s="117" t="s">
        <v>753</v>
      </c>
      <c r="C155" s="180"/>
      <c r="D155" s="180"/>
      <c r="E155" s="185"/>
      <c r="F155" s="180"/>
    </row>
    <row r="156" spans="1:7" hidden="1" outlineLevel="1" x14ac:dyDescent="0.25">
      <c r="A156" s="117" t="s">
        <v>754</v>
      </c>
      <c r="C156" s="180"/>
      <c r="D156" s="180"/>
      <c r="E156" s="185"/>
      <c r="F156" s="180"/>
    </row>
    <row r="157" spans="1:7" hidden="1" outlineLevel="1" x14ac:dyDescent="0.25">
      <c r="A157" s="117" t="s">
        <v>755</v>
      </c>
      <c r="C157" s="180"/>
      <c r="D157" s="180"/>
      <c r="E157" s="185"/>
      <c r="F157" s="180"/>
    </row>
    <row r="158" spans="1:7" hidden="1" outlineLevel="1" x14ac:dyDescent="0.25">
      <c r="A158" s="117" t="s">
        <v>756</v>
      </c>
      <c r="C158" s="180"/>
      <c r="D158" s="180"/>
      <c r="E158" s="185"/>
      <c r="F158" s="180"/>
    </row>
    <row r="159" spans="1:7" ht="15" customHeight="1" collapsed="1" x14ac:dyDescent="0.25">
      <c r="A159" s="170"/>
      <c r="B159" s="171" t="s">
        <v>757</v>
      </c>
      <c r="C159" s="170" t="s">
        <v>598</v>
      </c>
      <c r="D159" s="170" t="s">
        <v>599</v>
      </c>
      <c r="E159" s="177"/>
      <c r="F159" s="172" t="s">
        <v>563</v>
      </c>
      <c r="G159" s="172"/>
    </row>
    <row r="160" spans="1:7" x14ac:dyDescent="0.25">
      <c r="A160" s="117" t="s">
        <v>758</v>
      </c>
      <c r="B160" s="117" t="s">
        <v>759</v>
      </c>
      <c r="C160" s="179">
        <f>+'[1]Cover pool data report'!I65</f>
        <v>0.26247135231849733</v>
      </c>
      <c r="D160" s="180">
        <v>0</v>
      </c>
      <c r="E160" s="185"/>
      <c r="F160" s="180">
        <f>+C160</f>
        <v>0.26247135231849733</v>
      </c>
    </row>
    <row r="161" spans="1:7" x14ac:dyDescent="0.25">
      <c r="A161" s="117" t="s">
        <v>760</v>
      </c>
      <c r="B161" s="117" t="s">
        <v>761</v>
      </c>
      <c r="C161" s="179">
        <f>+'[1]Cover pool data report'!I64</f>
        <v>0.73752864768150261</v>
      </c>
      <c r="D161" s="180">
        <v>0</v>
      </c>
      <c r="E161" s="185"/>
      <c r="F161" s="180">
        <f>+C161</f>
        <v>0.73752864768150261</v>
      </c>
    </row>
    <row r="162" spans="1:7" x14ac:dyDescent="0.25">
      <c r="A162" s="117" t="s">
        <v>762</v>
      </c>
      <c r="B162" s="117" t="s">
        <v>141</v>
      </c>
      <c r="C162" s="179">
        <v>0</v>
      </c>
      <c r="D162" s="180">
        <v>0</v>
      </c>
      <c r="E162" s="185"/>
      <c r="F162" s="180">
        <f>+C162</f>
        <v>0</v>
      </c>
    </row>
    <row r="163" spans="1:7" hidden="1" outlineLevel="1" x14ac:dyDescent="0.25">
      <c r="A163" s="117" t="s">
        <v>763</v>
      </c>
      <c r="E163" s="154"/>
    </row>
    <row r="164" spans="1:7" hidden="1" outlineLevel="1" x14ac:dyDescent="0.25">
      <c r="A164" s="117" t="s">
        <v>764</v>
      </c>
      <c r="E164" s="154"/>
    </row>
    <row r="165" spans="1:7" hidden="1" outlineLevel="1" x14ac:dyDescent="0.25">
      <c r="A165" s="117" t="s">
        <v>765</v>
      </c>
      <c r="E165" s="154"/>
    </row>
    <row r="166" spans="1:7" hidden="1" outlineLevel="1" x14ac:dyDescent="0.25">
      <c r="A166" s="117" t="s">
        <v>766</v>
      </c>
      <c r="E166" s="154"/>
    </row>
    <row r="167" spans="1:7" hidden="1" outlineLevel="1" x14ac:dyDescent="0.25">
      <c r="A167" s="117" t="s">
        <v>767</v>
      </c>
      <c r="E167" s="154"/>
    </row>
    <row r="168" spans="1:7" hidden="1" outlineLevel="1" x14ac:dyDescent="0.25">
      <c r="A168" s="117" t="s">
        <v>768</v>
      </c>
      <c r="E168" s="154"/>
    </row>
    <row r="169" spans="1:7" ht="15" customHeight="1" collapsed="1" x14ac:dyDescent="0.25">
      <c r="A169" s="170"/>
      <c r="B169" s="171" t="s">
        <v>769</v>
      </c>
      <c r="C169" s="170" t="s">
        <v>598</v>
      </c>
      <c r="D169" s="170" t="s">
        <v>599</v>
      </c>
      <c r="E169" s="177"/>
      <c r="F169" s="172" t="s">
        <v>563</v>
      </c>
      <c r="G169" s="172"/>
    </row>
    <row r="170" spans="1:7" x14ac:dyDescent="0.25">
      <c r="A170" s="117" t="s">
        <v>770</v>
      </c>
      <c r="B170" s="186" t="s">
        <v>771</v>
      </c>
      <c r="C170" s="106">
        <f>+'[1]Cover pool data report'!I171</f>
        <v>6.7103661921990285E-2</v>
      </c>
      <c r="D170" s="180">
        <v>0</v>
      </c>
      <c r="E170" s="185"/>
      <c r="F170" s="180">
        <f>+C170</f>
        <v>6.7103661921990285E-2</v>
      </c>
    </row>
    <row r="171" spans="1:7" x14ac:dyDescent="0.25">
      <c r="A171" s="117" t="s">
        <v>772</v>
      </c>
      <c r="B171" s="186" t="s">
        <v>773</v>
      </c>
      <c r="C171" s="106">
        <f>+'[1]Cover pool data report'!I172</f>
        <v>7.0553787347175601E-2</v>
      </c>
      <c r="D171" s="180">
        <v>0</v>
      </c>
      <c r="E171" s="185"/>
      <c r="F171" s="180">
        <f>+C171</f>
        <v>7.0553787347175601E-2</v>
      </c>
    </row>
    <row r="172" spans="1:7" x14ac:dyDescent="0.25">
      <c r="A172" s="117" t="s">
        <v>774</v>
      </c>
      <c r="B172" s="186" t="s">
        <v>775</v>
      </c>
      <c r="C172" s="106">
        <f>+'[1]Cover pool data report'!I173</f>
        <v>4.7908124520286963E-2</v>
      </c>
      <c r="D172" s="180">
        <v>0</v>
      </c>
      <c r="E172" s="180"/>
      <c r="F172" s="180">
        <f>+C172</f>
        <v>4.7908124520286963E-2</v>
      </c>
    </row>
    <row r="173" spans="1:7" x14ac:dyDescent="0.25">
      <c r="A173" s="117" t="s">
        <v>776</v>
      </c>
      <c r="B173" s="186" t="s">
        <v>777</v>
      </c>
      <c r="C173" s="106">
        <f>+'[1]Cover pool data report'!I174+'[1]Cover pool data report'!I175</f>
        <v>0.20735870090769293</v>
      </c>
      <c r="D173" s="180">
        <v>0</v>
      </c>
      <c r="E173" s="180"/>
      <c r="F173" s="180">
        <f>+C173</f>
        <v>0.20735870090769293</v>
      </c>
    </row>
    <row r="174" spans="1:7" x14ac:dyDescent="0.25">
      <c r="A174" s="117" t="s">
        <v>778</v>
      </c>
      <c r="B174" s="186" t="s">
        <v>779</v>
      </c>
      <c r="C174" s="106">
        <f>+'[1]Cover pool data report'!I176+'[1]Cover pool data report'!I177+'[1]Cover pool data report'!I178+'[1]Cover pool data report'!I179+'[1]Cover pool data report'!I180+'[1]Cover pool data report'!I181</f>
        <v>0.60707572530285425</v>
      </c>
      <c r="D174" s="180">
        <v>0</v>
      </c>
      <c r="E174" s="180"/>
      <c r="F174" s="180">
        <f>+C174</f>
        <v>0.60707572530285425</v>
      </c>
    </row>
    <row r="175" spans="1:7" hidden="1" outlineLevel="1" x14ac:dyDescent="0.25">
      <c r="A175" s="117" t="s">
        <v>780</v>
      </c>
      <c r="B175" s="178"/>
      <c r="C175" s="180"/>
      <c r="D175" s="180"/>
      <c r="E175" s="180"/>
      <c r="F175" s="180"/>
    </row>
    <row r="176" spans="1:7" hidden="1" outlineLevel="1" x14ac:dyDescent="0.25">
      <c r="A176" s="117" t="s">
        <v>781</v>
      </c>
      <c r="B176" s="178"/>
      <c r="C176" s="180"/>
      <c r="D176" s="180"/>
      <c r="E176" s="180"/>
      <c r="F176" s="180"/>
    </row>
    <row r="177" spans="1:7" hidden="1" outlineLevel="1" x14ac:dyDescent="0.25">
      <c r="A177" s="117" t="s">
        <v>782</v>
      </c>
      <c r="B177" s="186"/>
      <c r="C177" s="180"/>
      <c r="D177" s="180"/>
      <c r="E177" s="180"/>
      <c r="F177" s="180"/>
    </row>
    <row r="178" spans="1:7" hidden="1" outlineLevel="1" x14ac:dyDescent="0.25">
      <c r="A178" s="117" t="s">
        <v>783</v>
      </c>
      <c r="B178" s="186"/>
      <c r="C178" s="180"/>
      <c r="D178" s="180"/>
      <c r="E178" s="180"/>
      <c r="F178" s="180"/>
    </row>
    <row r="179" spans="1:7" ht="15" customHeight="1" collapsed="1" x14ac:dyDescent="0.25">
      <c r="A179" s="170"/>
      <c r="B179" s="171" t="s">
        <v>784</v>
      </c>
      <c r="C179" s="170" t="s">
        <v>598</v>
      </c>
      <c r="D179" s="170" t="s">
        <v>599</v>
      </c>
      <c r="E179" s="177"/>
      <c r="F179" s="172" t="s">
        <v>563</v>
      </c>
      <c r="G179" s="172"/>
    </row>
    <row r="180" spans="1:7" ht="12.75" customHeight="1" x14ac:dyDescent="0.25">
      <c r="A180" s="117" t="s">
        <v>785</v>
      </c>
      <c r="B180" s="117" t="s">
        <v>786</v>
      </c>
      <c r="C180" s="180">
        <v>0</v>
      </c>
      <c r="D180" s="180">
        <v>0</v>
      </c>
      <c r="E180" s="185"/>
      <c r="F180" s="180">
        <v>0</v>
      </c>
    </row>
    <row r="181" spans="1:7" hidden="1" outlineLevel="1" x14ac:dyDescent="0.25">
      <c r="A181" s="117" t="s">
        <v>787</v>
      </c>
      <c r="B181" s="187"/>
      <c r="C181" s="180"/>
      <c r="D181" s="180"/>
      <c r="E181" s="185"/>
      <c r="F181" s="180"/>
    </row>
    <row r="182" spans="1:7" hidden="1" outlineLevel="1" x14ac:dyDescent="0.25">
      <c r="A182" s="117" t="s">
        <v>788</v>
      </c>
      <c r="B182" s="187"/>
      <c r="C182" s="180"/>
      <c r="D182" s="180"/>
      <c r="E182" s="185"/>
      <c r="F182" s="180"/>
    </row>
    <row r="183" spans="1:7" hidden="1" outlineLevel="1" x14ac:dyDescent="0.25">
      <c r="A183" s="117" t="s">
        <v>789</v>
      </c>
      <c r="B183" s="187"/>
      <c r="C183" s="180"/>
      <c r="D183" s="180"/>
      <c r="E183" s="185"/>
      <c r="F183" s="180"/>
    </row>
    <row r="184" spans="1:7" hidden="1" outlineLevel="1" x14ac:dyDescent="0.25">
      <c r="A184" s="117" t="s">
        <v>790</v>
      </c>
      <c r="B184" s="187"/>
      <c r="C184" s="180"/>
      <c r="D184" s="180"/>
      <c r="E184" s="185"/>
      <c r="F184" s="180"/>
    </row>
    <row r="185" spans="1:7" ht="18.75" collapsed="1" x14ac:dyDescent="0.25">
      <c r="A185" s="188"/>
      <c r="B185" s="189" t="s">
        <v>560</v>
      </c>
      <c r="C185" s="188"/>
      <c r="D185" s="188"/>
      <c r="E185" s="188"/>
      <c r="F185" s="190"/>
      <c r="G185" s="190"/>
    </row>
    <row r="186" spans="1:7" ht="15" customHeight="1" x14ac:dyDescent="0.25">
      <c r="A186" s="170"/>
      <c r="B186" s="171" t="s">
        <v>791</v>
      </c>
      <c r="C186" s="170" t="s">
        <v>792</v>
      </c>
      <c r="D186" s="170" t="s">
        <v>793</v>
      </c>
      <c r="E186" s="177"/>
      <c r="F186" s="170" t="s">
        <v>598</v>
      </c>
      <c r="G186" s="170" t="s">
        <v>794</v>
      </c>
    </row>
    <row r="187" spans="1:7" x14ac:dyDescent="0.25">
      <c r="A187" s="117" t="s">
        <v>795</v>
      </c>
      <c r="B187" s="183" t="s">
        <v>796</v>
      </c>
      <c r="C187" s="191">
        <f>+'[1]Cover pool data report'!I16/1000000</f>
        <v>1.723127818337848</v>
      </c>
      <c r="D187" s="192">
        <f>SUM(D190:D195)</f>
        <v>35803</v>
      </c>
      <c r="E187" s="193"/>
      <c r="F187" s="194"/>
      <c r="G187" s="194"/>
    </row>
    <row r="188" spans="1:7" x14ac:dyDescent="0.25">
      <c r="A188" s="193"/>
      <c r="B188" s="195"/>
      <c r="C188" s="196"/>
      <c r="D188" s="193"/>
      <c r="E188" s="193"/>
      <c r="F188" s="194"/>
      <c r="G188" s="194"/>
    </row>
    <row r="189" spans="1:7" x14ac:dyDescent="0.25">
      <c r="B189" s="183" t="s">
        <v>797</v>
      </c>
      <c r="C189" s="196"/>
      <c r="D189" s="193"/>
      <c r="E189" s="193"/>
      <c r="F189" s="194"/>
      <c r="G189" s="194"/>
    </row>
    <row r="190" spans="1:7" x14ac:dyDescent="0.25">
      <c r="A190" s="117" t="s">
        <v>798</v>
      </c>
      <c r="B190" s="183" t="s">
        <v>799</v>
      </c>
      <c r="C190" s="197">
        <f>+'[1]Cover pool data report'!H101/1000000</f>
        <v>6074.5852742700099</v>
      </c>
      <c r="D190" s="101">
        <f>+'[1]Cover pool data report'!F101</f>
        <v>10911</v>
      </c>
      <c r="E190" s="193"/>
      <c r="F190" s="108">
        <f t="shared" ref="F190:F213" si="2">IF($C$214=0,"",IF(C190="[for completion]","",IF(C190="","",C190/$C$214)))</f>
        <v>9.8464509253092344E-2</v>
      </c>
      <c r="G190" s="108">
        <f t="shared" ref="G190:G213" si="3">IF($D$214=0,"",IF(D190="[for completion]","",IF(D190="","",D190/$D$214)))</f>
        <v>0.30475099851967713</v>
      </c>
    </row>
    <row r="191" spans="1:7" x14ac:dyDescent="0.25">
      <c r="A191" s="117" t="s">
        <v>800</v>
      </c>
      <c r="B191" s="183" t="s">
        <v>801</v>
      </c>
      <c r="C191" s="197">
        <f>+'[1]Cover pool data report'!H102/1000000</f>
        <v>19356.058020330001</v>
      </c>
      <c r="D191" s="101">
        <f>+'[1]Cover pool data report'!F102</f>
        <v>12907</v>
      </c>
      <c r="E191" s="193"/>
      <c r="F191" s="108">
        <f t="shared" si="2"/>
        <v>0.31374730421826341</v>
      </c>
      <c r="G191" s="108">
        <f t="shared" si="3"/>
        <v>0.36050051671647626</v>
      </c>
    </row>
    <row r="192" spans="1:7" x14ac:dyDescent="0.25">
      <c r="A192" s="117" t="s">
        <v>802</v>
      </c>
      <c r="B192" s="183" t="s">
        <v>803</v>
      </c>
      <c r="C192" s="197">
        <f>+'[1]Cover pool data report'!H103/1000000</f>
        <v>18235.667885000021</v>
      </c>
      <c r="D192" s="101">
        <f>+'[1]Cover pool data report'!F103</f>
        <v>7440</v>
      </c>
      <c r="E192" s="193"/>
      <c r="F192" s="108">
        <f t="shared" si="2"/>
        <v>0.29558661342764325</v>
      </c>
      <c r="G192" s="108">
        <f t="shared" si="3"/>
        <v>0.20780381532273831</v>
      </c>
    </row>
    <row r="193" spans="1:7" x14ac:dyDescent="0.25">
      <c r="A193" s="117" t="s">
        <v>804</v>
      </c>
      <c r="B193" s="183" t="s">
        <v>805</v>
      </c>
      <c r="C193" s="197">
        <f>+'[1]Cover pool data report'!H104/1000000</f>
        <v>14708.110932759992</v>
      </c>
      <c r="D193" s="101">
        <f>+'[1]Cover pool data report'!F104</f>
        <v>4016</v>
      </c>
      <c r="E193" s="193"/>
      <c r="F193" s="108">
        <f t="shared" si="2"/>
        <v>0.23840753889298066</v>
      </c>
      <c r="G193" s="108">
        <f t="shared" si="3"/>
        <v>0.11216937128173617</v>
      </c>
    </row>
    <row r="194" spans="1:7" x14ac:dyDescent="0.25">
      <c r="A194" s="117" t="s">
        <v>806</v>
      </c>
      <c r="B194" s="183" t="s">
        <v>807</v>
      </c>
      <c r="C194" s="197">
        <f>+'[1]Cover pool data report'!H105/1000000</f>
        <v>3267.0886136800013</v>
      </c>
      <c r="D194" s="101">
        <f>+'[1]Cover pool data report'!F105</f>
        <v>525</v>
      </c>
      <c r="E194" s="193"/>
      <c r="F194" s="108">
        <f t="shared" si="2"/>
        <v>5.2957076492933963E-2</v>
      </c>
      <c r="G194" s="108">
        <f t="shared" si="3"/>
        <v>1.4663575678015808E-2</v>
      </c>
    </row>
    <row r="195" spans="1:7" x14ac:dyDescent="0.25">
      <c r="A195" s="117" t="s">
        <v>808</v>
      </c>
      <c r="B195" s="183" t="s">
        <v>809</v>
      </c>
      <c r="C195" s="197">
        <f>+'[1]Cover pool data report'!H106/1000000</f>
        <v>51.634553909999994</v>
      </c>
      <c r="D195" s="101">
        <f>+'[1]Cover pool data report'!F106</f>
        <v>4</v>
      </c>
      <c r="E195" s="193"/>
      <c r="F195" s="108">
        <f t="shared" si="2"/>
        <v>8.3695771508639509E-4</v>
      </c>
      <c r="G195" s="108">
        <f t="shared" si="3"/>
        <v>1.1172248135631093E-4</v>
      </c>
    </row>
    <row r="196" spans="1:7" hidden="1" x14ac:dyDescent="0.25">
      <c r="A196" s="117" t="s">
        <v>810</v>
      </c>
      <c r="B196" s="183" t="s">
        <v>811</v>
      </c>
      <c r="C196" s="198" t="s">
        <v>494</v>
      </c>
      <c r="D196" s="117" t="s">
        <v>494</v>
      </c>
      <c r="E196" s="193"/>
      <c r="F196" s="176" t="str">
        <f t="shared" si="2"/>
        <v/>
      </c>
      <c r="G196" s="176" t="str">
        <f t="shared" si="3"/>
        <v/>
      </c>
    </row>
    <row r="197" spans="1:7" hidden="1" x14ac:dyDescent="0.25">
      <c r="A197" s="117" t="s">
        <v>812</v>
      </c>
      <c r="B197" s="183" t="s">
        <v>811</v>
      </c>
      <c r="C197" s="198" t="s">
        <v>494</v>
      </c>
      <c r="D197" s="117" t="s">
        <v>494</v>
      </c>
      <c r="E197" s="193"/>
      <c r="F197" s="176" t="str">
        <f t="shared" si="2"/>
        <v/>
      </c>
      <c r="G197" s="176" t="str">
        <f t="shared" si="3"/>
        <v/>
      </c>
    </row>
    <row r="198" spans="1:7" hidden="1" x14ac:dyDescent="0.25">
      <c r="A198" s="117" t="s">
        <v>813</v>
      </c>
      <c r="B198" s="183" t="s">
        <v>811</v>
      </c>
      <c r="C198" s="198" t="s">
        <v>494</v>
      </c>
      <c r="D198" s="117" t="s">
        <v>494</v>
      </c>
      <c r="E198" s="193"/>
      <c r="F198" s="176" t="str">
        <f t="shared" si="2"/>
        <v/>
      </c>
      <c r="G198" s="176" t="str">
        <f t="shared" si="3"/>
        <v/>
      </c>
    </row>
    <row r="199" spans="1:7" hidden="1" x14ac:dyDescent="0.25">
      <c r="A199" s="117" t="s">
        <v>814</v>
      </c>
      <c r="B199" s="183" t="s">
        <v>811</v>
      </c>
      <c r="C199" s="198" t="s">
        <v>494</v>
      </c>
      <c r="D199" s="117" t="s">
        <v>494</v>
      </c>
      <c r="E199" s="183"/>
      <c r="F199" s="176" t="str">
        <f t="shared" si="2"/>
        <v/>
      </c>
      <c r="G199" s="176" t="str">
        <f t="shared" si="3"/>
        <v/>
      </c>
    </row>
    <row r="200" spans="1:7" hidden="1" x14ac:dyDescent="0.25">
      <c r="A200" s="117" t="s">
        <v>815</v>
      </c>
      <c r="B200" s="183" t="s">
        <v>811</v>
      </c>
      <c r="C200" s="198" t="s">
        <v>494</v>
      </c>
      <c r="D200" s="117" t="s">
        <v>494</v>
      </c>
      <c r="E200" s="183"/>
      <c r="F200" s="176" t="str">
        <f t="shared" si="2"/>
        <v/>
      </c>
      <c r="G200" s="176" t="str">
        <f t="shared" si="3"/>
        <v/>
      </c>
    </row>
    <row r="201" spans="1:7" hidden="1" x14ac:dyDescent="0.25">
      <c r="A201" s="117" t="s">
        <v>816</v>
      </c>
      <c r="B201" s="183" t="s">
        <v>811</v>
      </c>
      <c r="C201" s="198" t="s">
        <v>494</v>
      </c>
      <c r="D201" s="117" t="s">
        <v>494</v>
      </c>
      <c r="E201" s="183"/>
      <c r="F201" s="176" t="str">
        <f t="shared" si="2"/>
        <v/>
      </c>
      <c r="G201" s="176" t="str">
        <f t="shared" si="3"/>
        <v/>
      </c>
    </row>
    <row r="202" spans="1:7" hidden="1" x14ac:dyDescent="0.25">
      <c r="A202" s="117" t="s">
        <v>817</v>
      </c>
      <c r="B202" s="183" t="s">
        <v>811</v>
      </c>
      <c r="C202" s="198" t="s">
        <v>494</v>
      </c>
      <c r="D202" s="117" t="s">
        <v>494</v>
      </c>
      <c r="E202" s="183"/>
      <c r="F202" s="176" t="str">
        <f t="shared" si="2"/>
        <v/>
      </c>
      <c r="G202" s="176" t="str">
        <f t="shared" si="3"/>
        <v/>
      </c>
    </row>
    <row r="203" spans="1:7" hidden="1" x14ac:dyDescent="0.25">
      <c r="A203" s="117" t="s">
        <v>818</v>
      </c>
      <c r="B203" s="183" t="s">
        <v>811</v>
      </c>
      <c r="C203" s="198" t="s">
        <v>494</v>
      </c>
      <c r="D203" s="117" t="s">
        <v>494</v>
      </c>
      <c r="E203" s="183"/>
      <c r="F203" s="176" t="str">
        <f t="shared" si="2"/>
        <v/>
      </c>
      <c r="G203" s="176" t="str">
        <f t="shared" si="3"/>
        <v/>
      </c>
    </row>
    <row r="204" spans="1:7" hidden="1" x14ac:dyDescent="0.25">
      <c r="A204" s="117" t="s">
        <v>819</v>
      </c>
      <c r="B204" s="183" t="s">
        <v>811</v>
      </c>
      <c r="C204" s="198" t="s">
        <v>494</v>
      </c>
      <c r="D204" s="117" t="s">
        <v>494</v>
      </c>
      <c r="E204" s="183"/>
      <c r="F204" s="176" t="str">
        <f t="shared" si="2"/>
        <v/>
      </c>
      <c r="G204" s="176" t="str">
        <f t="shared" si="3"/>
        <v/>
      </c>
    </row>
    <row r="205" spans="1:7" hidden="1" x14ac:dyDescent="0.25">
      <c r="A205" s="117" t="s">
        <v>820</v>
      </c>
      <c r="B205" s="183" t="s">
        <v>811</v>
      </c>
      <c r="C205" s="198" t="s">
        <v>494</v>
      </c>
      <c r="D205" s="117" t="s">
        <v>494</v>
      </c>
      <c r="F205" s="176" t="str">
        <f t="shared" si="2"/>
        <v/>
      </c>
      <c r="G205" s="176" t="str">
        <f t="shared" si="3"/>
        <v/>
      </c>
    </row>
    <row r="206" spans="1:7" hidden="1" x14ac:dyDescent="0.25">
      <c r="A206" s="117" t="s">
        <v>821</v>
      </c>
      <c r="B206" s="183" t="s">
        <v>811</v>
      </c>
      <c r="C206" s="198" t="s">
        <v>494</v>
      </c>
      <c r="D206" s="117" t="s">
        <v>494</v>
      </c>
      <c r="E206" s="199"/>
      <c r="F206" s="176" t="str">
        <f t="shared" si="2"/>
        <v/>
      </c>
      <c r="G206" s="176" t="str">
        <f t="shared" si="3"/>
        <v/>
      </c>
    </row>
    <row r="207" spans="1:7" hidden="1" x14ac:dyDescent="0.25">
      <c r="A207" s="117" t="s">
        <v>822</v>
      </c>
      <c r="B207" s="183" t="s">
        <v>811</v>
      </c>
      <c r="C207" s="198" t="s">
        <v>494</v>
      </c>
      <c r="D207" s="117" t="s">
        <v>494</v>
      </c>
      <c r="E207" s="199"/>
      <c r="F207" s="176" t="str">
        <f t="shared" si="2"/>
        <v/>
      </c>
      <c r="G207" s="176" t="str">
        <f t="shared" si="3"/>
        <v/>
      </c>
    </row>
    <row r="208" spans="1:7" hidden="1" x14ac:dyDescent="0.25">
      <c r="A208" s="117" t="s">
        <v>823</v>
      </c>
      <c r="B208" s="183" t="s">
        <v>811</v>
      </c>
      <c r="C208" s="198" t="s">
        <v>494</v>
      </c>
      <c r="D208" s="117" t="s">
        <v>494</v>
      </c>
      <c r="E208" s="199"/>
      <c r="F208" s="176" t="str">
        <f t="shared" si="2"/>
        <v/>
      </c>
      <c r="G208" s="176" t="str">
        <f t="shared" si="3"/>
        <v/>
      </c>
    </row>
    <row r="209" spans="1:7" hidden="1" x14ac:dyDescent="0.25">
      <c r="A209" s="117" t="s">
        <v>824</v>
      </c>
      <c r="B209" s="183" t="s">
        <v>811</v>
      </c>
      <c r="C209" s="198" t="s">
        <v>494</v>
      </c>
      <c r="D209" s="117" t="s">
        <v>494</v>
      </c>
      <c r="E209" s="199"/>
      <c r="F209" s="176" t="str">
        <f t="shared" si="2"/>
        <v/>
      </c>
      <c r="G209" s="176" t="str">
        <f t="shared" si="3"/>
        <v/>
      </c>
    </row>
    <row r="210" spans="1:7" hidden="1" x14ac:dyDescent="0.25">
      <c r="A210" s="117" t="s">
        <v>825</v>
      </c>
      <c r="B210" s="183" t="s">
        <v>811</v>
      </c>
      <c r="C210" s="198" t="s">
        <v>494</v>
      </c>
      <c r="D210" s="117" t="s">
        <v>494</v>
      </c>
      <c r="E210" s="199"/>
      <c r="F210" s="176" t="str">
        <f t="shared" si="2"/>
        <v/>
      </c>
      <c r="G210" s="176" t="str">
        <f t="shared" si="3"/>
        <v/>
      </c>
    </row>
    <row r="211" spans="1:7" hidden="1" x14ac:dyDescent="0.25">
      <c r="A211" s="117" t="s">
        <v>826</v>
      </c>
      <c r="B211" s="183" t="s">
        <v>811</v>
      </c>
      <c r="C211" s="198" t="s">
        <v>494</v>
      </c>
      <c r="D211" s="117" t="s">
        <v>494</v>
      </c>
      <c r="E211" s="199"/>
      <c r="F211" s="176" t="str">
        <f t="shared" si="2"/>
        <v/>
      </c>
      <c r="G211" s="176" t="str">
        <f t="shared" si="3"/>
        <v/>
      </c>
    </row>
    <row r="212" spans="1:7" hidden="1" x14ac:dyDescent="0.25">
      <c r="A212" s="117" t="s">
        <v>827</v>
      </c>
      <c r="B212" s="183" t="s">
        <v>811</v>
      </c>
      <c r="C212" s="198" t="s">
        <v>494</v>
      </c>
      <c r="D212" s="117" t="s">
        <v>494</v>
      </c>
      <c r="E212" s="199"/>
      <c r="F212" s="176" t="str">
        <f t="shared" si="2"/>
        <v/>
      </c>
      <c r="G212" s="176" t="str">
        <f t="shared" si="3"/>
        <v/>
      </c>
    </row>
    <row r="213" spans="1:7" hidden="1" x14ac:dyDescent="0.25">
      <c r="A213" s="117" t="s">
        <v>828</v>
      </c>
      <c r="B213" s="183" t="s">
        <v>811</v>
      </c>
      <c r="C213" s="198" t="s">
        <v>494</v>
      </c>
      <c r="D213" s="117" t="s">
        <v>494</v>
      </c>
      <c r="E213" s="199"/>
      <c r="F213" s="176" t="str">
        <f t="shared" si="2"/>
        <v/>
      </c>
      <c r="G213" s="176" t="str">
        <f t="shared" si="3"/>
        <v/>
      </c>
    </row>
    <row r="214" spans="1:7" x14ac:dyDescent="0.25">
      <c r="A214" s="117" t="s">
        <v>829</v>
      </c>
      <c r="B214" s="200" t="s">
        <v>143</v>
      </c>
      <c r="C214" s="201">
        <f>SUM(C190:C213)</f>
        <v>61693.145279950026</v>
      </c>
      <c r="D214" s="173">
        <f>SUM(D190:D213)</f>
        <v>35803</v>
      </c>
      <c r="E214" s="199"/>
      <c r="F214" s="108">
        <f>SUM(F190:F213)</f>
        <v>1</v>
      </c>
      <c r="G214" s="108">
        <f>SUM(G190:G213)</f>
        <v>0.99999999999999989</v>
      </c>
    </row>
    <row r="215" spans="1:7" ht="15" customHeight="1" x14ac:dyDescent="0.25">
      <c r="A215" s="170"/>
      <c r="B215" s="171" t="s">
        <v>830</v>
      </c>
      <c r="C215" s="170" t="s">
        <v>792</v>
      </c>
      <c r="D215" s="170" t="s">
        <v>793</v>
      </c>
      <c r="E215" s="177"/>
      <c r="F215" s="170" t="s">
        <v>598</v>
      </c>
      <c r="G215" s="170" t="s">
        <v>794</v>
      </c>
    </row>
    <row r="216" spans="1:7" x14ac:dyDescent="0.25">
      <c r="A216" s="117" t="s">
        <v>831</v>
      </c>
      <c r="B216" s="117" t="s">
        <v>832</v>
      </c>
      <c r="C216" s="116">
        <f>+[1]ResidentialCoverPoolLTV!Input_R_WALTV*100</f>
        <v>59.333284776186169</v>
      </c>
      <c r="G216" s="117"/>
    </row>
    <row r="217" spans="1:7" x14ac:dyDescent="0.25">
      <c r="G217" s="117"/>
    </row>
    <row r="218" spans="1:7" x14ac:dyDescent="0.25">
      <c r="B218" s="183" t="s">
        <v>833</v>
      </c>
      <c r="G218" s="117"/>
    </row>
    <row r="219" spans="1:7" x14ac:dyDescent="0.25">
      <c r="A219" s="117" t="s">
        <v>834</v>
      </c>
      <c r="B219" s="117" t="s">
        <v>835</v>
      </c>
      <c r="C219" s="101">
        <f>+[1]PivotCoverPoolLTV!R4/1000000</f>
        <v>8454.2898508100152</v>
      </c>
      <c r="D219" s="101">
        <f>+[1]PivotCoverPoolLTV!S4</f>
        <v>9723</v>
      </c>
      <c r="F219" s="108">
        <f t="shared" ref="F219:F226" si="4">IF($C$227=0,"",IF(C219="[for completion]","",C219/$C$227))</f>
        <v>0.13703775050609426</v>
      </c>
      <c r="G219" s="108">
        <f t="shared" ref="G219:G226" si="5">IF($D$227=0,"",IF(D219="[for completion]","",D219/$D$227))</f>
        <v>0.27156942155685276</v>
      </c>
    </row>
    <row r="220" spans="1:7" x14ac:dyDescent="0.25">
      <c r="A220" s="117" t="s">
        <v>836</v>
      </c>
      <c r="B220" s="117" t="s">
        <v>837</v>
      </c>
      <c r="C220" s="101">
        <f>+[1]PivotCoverPoolLTV!R5/1000000</f>
        <v>6781.74807615999</v>
      </c>
      <c r="D220" s="101">
        <f>+[1]PivotCoverPoolLTV!S5</f>
        <v>4431</v>
      </c>
      <c r="F220" s="108">
        <f t="shared" si="4"/>
        <v>0.10992709231124302</v>
      </c>
      <c r="G220" s="108">
        <f t="shared" si="5"/>
        <v>0.12376057872245343</v>
      </c>
    </row>
    <row r="221" spans="1:7" x14ac:dyDescent="0.25">
      <c r="A221" s="117" t="s">
        <v>838</v>
      </c>
      <c r="B221" s="117" t="s">
        <v>839</v>
      </c>
      <c r="C221" s="101">
        <f>+[1]PivotCoverPoolLTV!R6/1000000</f>
        <v>15471.600080160004</v>
      </c>
      <c r="D221" s="101">
        <f>+[1]PivotCoverPoolLTV!S6</f>
        <v>7972</v>
      </c>
      <c r="F221" s="108">
        <f t="shared" si="4"/>
        <v>0.25078313011848025</v>
      </c>
      <c r="G221" s="108">
        <f t="shared" si="5"/>
        <v>0.22266290534312766</v>
      </c>
    </row>
    <row r="222" spans="1:7" x14ac:dyDescent="0.25">
      <c r="A222" s="117" t="s">
        <v>840</v>
      </c>
      <c r="B222" s="117" t="s">
        <v>841</v>
      </c>
      <c r="C222" s="101">
        <f>+[1]PivotCoverPoolLTV!R7/1000000</f>
        <v>10335.940199259996</v>
      </c>
      <c r="D222" s="101">
        <f>+[1]PivotCoverPoolLTV!S7</f>
        <v>4859</v>
      </c>
      <c r="F222" s="108">
        <f t="shared" si="4"/>
        <v>0.16753790315533049</v>
      </c>
      <c r="G222" s="108">
        <f t="shared" si="5"/>
        <v>0.13571488422757869</v>
      </c>
    </row>
    <row r="223" spans="1:7" x14ac:dyDescent="0.25">
      <c r="A223" s="117" t="s">
        <v>842</v>
      </c>
      <c r="B223" s="117" t="s">
        <v>843</v>
      </c>
      <c r="C223" s="101">
        <f>+[1]PivotCoverPoolLTV!R8/1000000</f>
        <v>20649.567073559996</v>
      </c>
      <c r="D223" s="101">
        <f>+[1]PivotCoverPoolLTV!S8</f>
        <v>8818</v>
      </c>
      <c r="F223" s="108">
        <f t="shared" si="4"/>
        <v>0.33471412390885208</v>
      </c>
      <c r="G223" s="108">
        <f t="shared" si="5"/>
        <v>0.24629221014998742</v>
      </c>
    </row>
    <row r="224" spans="1:7" x14ac:dyDescent="0.25">
      <c r="A224" s="117" t="s">
        <v>844</v>
      </c>
      <c r="B224" s="117" t="s">
        <v>845</v>
      </c>
      <c r="C224" s="101">
        <f>+([1]PivotCoverPoolLTV!R9+[1]PivotCoverPoolLTV!R10)/1000000</f>
        <v>0</v>
      </c>
      <c r="D224" s="101">
        <f>+[1]PivotCoverPoolLTV!S9+[1]PivotCoverPoolLTV!S10</f>
        <v>0</v>
      </c>
      <c r="F224" s="108">
        <f t="shared" si="4"/>
        <v>0</v>
      </c>
      <c r="G224" s="108">
        <f t="shared" si="5"/>
        <v>0</v>
      </c>
    </row>
    <row r="225" spans="1:7" x14ac:dyDescent="0.25">
      <c r="A225" s="117" t="s">
        <v>846</v>
      </c>
      <c r="B225" s="117" t="s">
        <v>847</v>
      </c>
      <c r="C225" s="101">
        <f>+([1]PivotCoverPoolLTV!R11+[1]PivotCoverPoolLTV!R12)/1000000</f>
        <v>0</v>
      </c>
      <c r="D225" s="101">
        <f>+[1]PivotCoverPoolLTV!S11+[1]PivotCoverPoolLTV!S12</f>
        <v>0</v>
      </c>
      <c r="F225" s="108">
        <f t="shared" si="4"/>
        <v>0</v>
      </c>
      <c r="G225" s="108">
        <f t="shared" si="5"/>
        <v>0</v>
      </c>
    </row>
    <row r="226" spans="1:7" x14ac:dyDescent="0.25">
      <c r="A226" s="117" t="s">
        <v>848</v>
      </c>
      <c r="B226" s="117" t="s">
        <v>849</v>
      </c>
      <c r="C226" s="101">
        <f>+([1]PivotCoverPoolLTV!R13+[1]PivotCoverPoolLTV!R14)/1000000</f>
        <v>0</v>
      </c>
      <c r="D226" s="101">
        <f>+[1]PivotCoverPoolLTV!S13+[1]PivotCoverPoolLTV!S14</f>
        <v>0</v>
      </c>
      <c r="F226" s="108">
        <f t="shared" si="4"/>
        <v>0</v>
      </c>
      <c r="G226" s="108">
        <f t="shared" si="5"/>
        <v>0</v>
      </c>
    </row>
    <row r="227" spans="1:7" x14ac:dyDescent="0.25">
      <c r="A227" s="117" t="s">
        <v>850</v>
      </c>
      <c r="B227" s="200" t="s">
        <v>143</v>
      </c>
      <c r="C227" s="101">
        <f>SUM(C219:C226)</f>
        <v>61693.145279949997</v>
      </c>
      <c r="D227" s="101">
        <f>SUM(D219:D226)</f>
        <v>35803</v>
      </c>
      <c r="F227" s="106">
        <f>SUM(F219:F226)</f>
        <v>1</v>
      </c>
      <c r="G227" s="106">
        <f>SUM(G219:G226)</f>
        <v>1</v>
      </c>
    </row>
    <row r="228" spans="1:7" hidden="1" outlineLevel="1" x14ac:dyDescent="0.25">
      <c r="A228" s="117" t="s">
        <v>851</v>
      </c>
      <c r="B228" s="175" t="s">
        <v>852</v>
      </c>
      <c r="F228" s="108">
        <f t="shared" ref="F228:F233" si="6">IF($C$227=0,"",IF(C228="[for completion]","",C228/$C$227))</f>
        <v>0</v>
      </c>
      <c r="G228" s="108">
        <f t="shared" ref="G228:G233" si="7">IF($D$227=0,"",IF(D228="[for completion]","",D228/$D$227))</f>
        <v>0</v>
      </c>
    </row>
    <row r="229" spans="1:7" hidden="1" outlineLevel="1" x14ac:dyDescent="0.25">
      <c r="A229" s="117" t="s">
        <v>853</v>
      </c>
      <c r="B229" s="175" t="s">
        <v>854</v>
      </c>
      <c r="F229" s="108">
        <f t="shared" si="6"/>
        <v>0</v>
      </c>
      <c r="G229" s="108">
        <f t="shared" si="7"/>
        <v>0</v>
      </c>
    </row>
    <row r="230" spans="1:7" hidden="1" outlineLevel="1" x14ac:dyDescent="0.25">
      <c r="A230" s="117" t="s">
        <v>855</v>
      </c>
      <c r="B230" s="175" t="s">
        <v>856</v>
      </c>
      <c r="F230" s="108">
        <f t="shared" si="6"/>
        <v>0</v>
      </c>
      <c r="G230" s="108">
        <f t="shared" si="7"/>
        <v>0</v>
      </c>
    </row>
    <row r="231" spans="1:7" hidden="1" outlineLevel="1" x14ac:dyDescent="0.25">
      <c r="A231" s="117" t="s">
        <v>857</v>
      </c>
      <c r="B231" s="175" t="s">
        <v>858</v>
      </c>
      <c r="F231" s="108">
        <f t="shared" si="6"/>
        <v>0</v>
      </c>
      <c r="G231" s="108">
        <f t="shared" si="7"/>
        <v>0</v>
      </c>
    </row>
    <row r="232" spans="1:7" hidden="1" outlineLevel="1" x14ac:dyDescent="0.25">
      <c r="A232" s="117" t="s">
        <v>859</v>
      </c>
      <c r="B232" s="175" t="s">
        <v>860</v>
      </c>
      <c r="F232" s="108">
        <f t="shared" si="6"/>
        <v>0</v>
      </c>
      <c r="G232" s="108">
        <f t="shared" si="7"/>
        <v>0</v>
      </c>
    </row>
    <row r="233" spans="1:7" hidden="1" outlineLevel="1" x14ac:dyDescent="0.25">
      <c r="A233" s="117" t="s">
        <v>861</v>
      </c>
      <c r="B233" s="175" t="s">
        <v>862</v>
      </c>
      <c r="F233" s="108">
        <f t="shared" si="6"/>
        <v>0</v>
      </c>
      <c r="G233" s="108">
        <f t="shared" si="7"/>
        <v>0</v>
      </c>
    </row>
    <row r="234" spans="1:7" hidden="1" outlineLevel="1" x14ac:dyDescent="0.25">
      <c r="A234" s="117" t="s">
        <v>863</v>
      </c>
      <c r="B234" s="175"/>
      <c r="F234" s="176"/>
      <c r="G234" s="176"/>
    </row>
    <row r="235" spans="1:7" hidden="1" outlineLevel="1" x14ac:dyDescent="0.25">
      <c r="A235" s="117" t="s">
        <v>864</v>
      </c>
      <c r="B235" s="175"/>
      <c r="F235" s="176"/>
      <c r="G235" s="176"/>
    </row>
    <row r="236" spans="1:7" hidden="1" outlineLevel="1" x14ac:dyDescent="0.25">
      <c r="A236" s="117" t="s">
        <v>865</v>
      </c>
      <c r="B236" s="175"/>
      <c r="F236" s="176"/>
      <c r="G236" s="176"/>
    </row>
    <row r="237" spans="1:7" ht="15" customHeight="1" collapsed="1" x14ac:dyDescent="0.25">
      <c r="A237" s="170"/>
      <c r="B237" s="171" t="s">
        <v>866</v>
      </c>
      <c r="C237" s="170" t="s">
        <v>792</v>
      </c>
      <c r="D237" s="170" t="s">
        <v>793</v>
      </c>
      <c r="E237" s="177"/>
      <c r="F237" s="170" t="s">
        <v>598</v>
      </c>
      <c r="G237" s="170" t="s">
        <v>794</v>
      </c>
    </row>
    <row r="238" spans="1:7" x14ac:dyDescent="0.25">
      <c r="A238" s="117" t="s">
        <v>867</v>
      </c>
      <c r="B238" s="117" t="s">
        <v>832</v>
      </c>
      <c r="C238" s="116">
        <f>+'[1]Cover pool data report'!I25</f>
        <v>59.909250254848047</v>
      </c>
      <c r="G238" s="117"/>
    </row>
    <row r="239" spans="1:7" x14ac:dyDescent="0.25">
      <c r="G239" s="117"/>
    </row>
    <row r="240" spans="1:7" x14ac:dyDescent="0.25">
      <c r="B240" s="183" t="s">
        <v>833</v>
      </c>
      <c r="G240" s="117"/>
    </row>
    <row r="241" spans="1:7" x14ac:dyDescent="0.25">
      <c r="A241" s="117" t="s">
        <v>868</v>
      </c>
      <c r="B241" s="117" t="s">
        <v>835</v>
      </c>
      <c r="C241" s="101">
        <f>+[1]PivotCoverPoolLTV!R21/1000000</f>
        <v>9809.6133553600139</v>
      </c>
      <c r="D241" s="101">
        <f>+[1]PivotCoverPoolLTV!S21</f>
        <v>10941</v>
      </c>
      <c r="F241" s="108">
        <f t="shared" ref="F241:F248" si="8">IF($C$249=0,"",IF(C241="[Mark as ND1 if not relevant]","",C241/$C$249))</f>
        <v>0.15900653647736929</v>
      </c>
      <c r="G241" s="108">
        <f t="shared" ref="G241:G248" si="9">IF($D$249=0,"",IF(D241="[Mark as ND1 if not relevant]","",D241/$D$249))</f>
        <v>0.30558891712984948</v>
      </c>
    </row>
    <row r="242" spans="1:7" x14ac:dyDescent="0.25">
      <c r="A242" s="117" t="s">
        <v>869</v>
      </c>
      <c r="B242" s="117" t="s">
        <v>837</v>
      </c>
      <c r="C242" s="101">
        <f>+[1]PivotCoverPoolLTV!R22/1000000</f>
        <v>7361.9785596600032</v>
      </c>
      <c r="D242" s="101">
        <f>+[1]PivotCoverPoolLTV!S22</f>
        <v>4546</v>
      </c>
      <c r="F242" s="108">
        <f t="shared" si="8"/>
        <v>0.11933219689566731</v>
      </c>
      <c r="G242" s="108">
        <f t="shared" si="9"/>
        <v>0.12697260006144737</v>
      </c>
    </row>
    <row r="243" spans="1:7" x14ac:dyDescent="0.25">
      <c r="A243" s="117" t="s">
        <v>870</v>
      </c>
      <c r="B243" s="117" t="s">
        <v>839</v>
      </c>
      <c r="C243" s="101">
        <f>+[1]PivotCoverPoolLTV!R23/1000000</f>
        <v>10113.093288259997</v>
      </c>
      <c r="D243" s="101">
        <f>+[1]PivotCoverPoolLTV!S23</f>
        <v>5481</v>
      </c>
      <c r="F243" s="108">
        <f t="shared" si="8"/>
        <v>0.16392572047297946</v>
      </c>
      <c r="G243" s="108">
        <f t="shared" si="9"/>
        <v>0.15308773007848506</v>
      </c>
    </row>
    <row r="244" spans="1:7" x14ac:dyDescent="0.25">
      <c r="A244" s="117" t="s">
        <v>871</v>
      </c>
      <c r="B244" s="117" t="s">
        <v>841</v>
      </c>
      <c r="C244" s="101">
        <f>+[1]PivotCoverPoolLTV!R24/1000000</f>
        <v>12689.843281409991</v>
      </c>
      <c r="D244" s="101">
        <f>+[1]PivotCoverPoolLTV!S24</f>
        <v>5878</v>
      </c>
      <c r="F244" s="108">
        <f t="shared" si="8"/>
        <v>0.20569292137442913</v>
      </c>
      <c r="G244" s="108">
        <f t="shared" si="9"/>
        <v>0.16417618635309891</v>
      </c>
    </row>
    <row r="245" spans="1:7" x14ac:dyDescent="0.25">
      <c r="A245" s="117" t="s">
        <v>872</v>
      </c>
      <c r="B245" s="117" t="s">
        <v>843</v>
      </c>
      <c r="C245" s="101">
        <f>+[1]PivotCoverPoolLTV!R25/1000000</f>
        <v>16647.906704850007</v>
      </c>
      <c r="D245" s="101">
        <f>+[1]PivotCoverPoolLTV!S25</f>
        <v>7024</v>
      </c>
      <c r="F245" s="108">
        <f t="shared" si="8"/>
        <v>0.26985018561309276</v>
      </c>
      <c r="G245" s="108">
        <f t="shared" si="9"/>
        <v>0.19618467726168198</v>
      </c>
    </row>
    <row r="246" spans="1:7" x14ac:dyDescent="0.25">
      <c r="A246" s="117" t="s">
        <v>873</v>
      </c>
      <c r="B246" s="117" t="s">
        <v>845</v>
      </c>
      <c r="C246" s="101">
        <f>(+[1]PivotCoverPoolLTV!R26+[1]PivotCoverPoolLTV!R27)/1000000</f>
        <v>3856.5856892799998</v>
      </c>
      <c r="D246" s="101">
        <f>(+[1]PivotCoverPoolLTV!S26+[1]PivotCoverPoolLTV!S27)</f>
        <v>1507</v>
      </c>
      <c r="F246" s="108">
        <f t="shared" si="8"/>
        <v>6.2512385643164359E-2</v>
      </c>
      <c r="G246" s="108">
        <f t="shared" si="9"/>
        <v>4.2091444850990138E-2</v>
      </c>
    </row>
    <row r="247" spans="1:7" x14ac:dyDescent="0.25">
      <c r="A247" s="117" t="s">
        <v>874</v>
      </c>
      <c r="B247" s="117" t="s">
        <v>847</v>
      </c>
      <c r="C247" s="101">
        <f>(+[1]PivotCoverPoolLTV!R28+[1]PivotCoverPoolLTV!R29)/1000000</f>
        <v>832.66646004999996</v>
      </c>
      <c r="D247" s="101">
        <f>(+[1]PivotCoverPoolLTV!S28+[1]PivotCoverPoolLTV!S29)</f>
        <v>311</v>
      </c>
      <c r="F247" s="108">
        <f t="shared" si="8"/>
        <v>1.3496904012132004E-2</v>
      </c>
      <c r="G247" s="108">
        <f t="shared" si="9"/>
        <v>8.6864229254531751E-3</v>
      </c>
    </row>
    <row r="248" spans="1:7" x14ac:dyDescent="0.25">
      <c r="A248" s="117" t="s">
        <v>875</v>
      </c>
      <c r="B248" s="117" t="s">
        <v>849</v>
      </c>
      <c r="C248" s="101">
        <f>(+[1]PivotCoverPoolLTV!R30+[1]PivotCoverPoolLTV!R31)/1000000</f>
        <v>381.45794107999996</v>
      </c>
      <c r="D248" s="101">
        <f>(+[1]PivotCoverPoolLTV!S30+[1]PivotCoverPoolLTV!S31)</f>
        <v>115</v>
      </c>
      <c r="F248" s="108">
        <f t="shared" si="8"/>
        <v>6.1831495111657414E-3</v>
      </c>
      <c r="G248" s="108">
        <f t="shared" si="9"/>
        <v>3.2120213389939391E-3</v>
      </c>
    </row>
    <row r="249" spans="1:7" x14ac:dyDescent="0.25">
      <c r="A249" s="117" t="s">
        <v>876</v>
      </c>
      <c r="B249" s="200" t="s">
        <v>143</v>
      </c>
      <c r="C249" s="101">
        <f>SUM(C241:C248)</f>
        <v>61693.145279950011</v>
      </c>
      <c r="D249" s="101">
        <f>SUM(D241:D248)</f>
        <v>35803</v>
      </c>
      <c r="F249" s="106">
        <f>SUM(F241:F248)</f>
        <v>1.0000000000000002</v>
      </c>
      <c r="G249" s="106">
        <f>SUM(G241:G248)</f>
        <v>1.0000000000000002</v>
      </c>
    </row>
    <row r="250" spans="1:7" hidden="1" outlineLevel="1" x14ac:dyDescent="0.25">
      <c r="A250" s="117" t="s">
        <v>877</v>
      </c>
      <c r="B250" s="175" t="s">
        <v>852</v>
      </c>
      <c r="F250" s="108">
        <f t="shared" ref="F250:F255" si="10">IF($C$249=0,"",IF(C250="[for completion]","",C250/$C$249))</f>
        <v>0</v>
      </c>
      <c r="G250" s="108">
        <f t="shared" ref="G250:G255" si="11">IF($D$249=0,"",IF(D250="[for completion]","",D250/$D$249))</f>
        <v>0</v>
      </c>
    </row>
    <row r="251" spans="1:7" hidden="1" outlineLevel="1" x14ac:dyDescent="0.25">
      <c r="A251" s="117" t="s">
        <v>878</v>
      </c>
      <c r="B251" s="175" t="s">
        <v>854</v>
      </c>
      <c r="F251" s="108">
        <f t="shared" si="10"/>
        <v>0</v>
      </c>
      <c r="G251" s="108">
        <f t="shared" si="11"/>
        <v>0</v>
      </c>
    </row>
    <row r="252" spans="1:7" hidden="1" outlineLevel="1" x14ac:dyDescent="0.25">
      <c r="A252" s="117" t="s">
        <v>879</v>
      </c>
      <c r="B252" s="175" t="s">
        <v>856</v>
      </c>
      <c r="F252" s="108">
        <f t="shared" si="10"/>
        <v>0</v>
      </c>
      <c r="G252" s="108">
        <f t="shared" si="11"/>
        <v>0</v>
      </c>
    </row>
    <row r="253" spans="1:7" hidden="1" outlineLevel="1" x14ac:dyDescent="0.25">
      <c r="A253" s="117" t="s">
        <v>880</v>
      </c>
      <c r="B253" s="175" t="s">
        <v>858</v>
      </c>
      <c r="F253" s="108">
        <f t="shared" si="10"/>
        <v>0</v>
      </c>
      <c r="G253" s="108">
        <f t="shared" si="11"/>
        <v>0</v>
      </c>
    </row>
    <row r="254" spans="1:7" hidden="1" outlineLevel="1" x14ac:dyDescent="0.25">
      <c r="A254" s="117" t="s">
        <v>881</v>
      </c>
      <c r="B254" s="175" t="s">
        <v>860</v>
      </c>
      <c r="F254" s="108">
        <f t="shared" si="10"/>
        <v>0</v>
      </c>
      <c r="G254" s="108">
        <f t="shared" si="11"/>
        <v>0</v>
      </c>
    </row>
    <row r="255" spans="1:7" hidden="1" outlineLevel="1" x14ac:dyDescent="0.25">
      <c r="A255" s="117" t="s">
        <v>882</v>
      </c>
      <c r="B255" s="175" t="s">
        <v>862</v>
      </c>
      <c r="F255" s="108">
        <f t="shared" si="10"/>
        <v>0</v>
      </c>
      <c r="G255" s="108">
        <f t="shared" si="11"/>
        <v>0</v>
      </c>
    </row>
    <row r="256" spans="1:7" hidden="1" outlineLevel="1" x14ac:dyDescent="0.25">
      <c r="A256" s="117" t="s">
        <v>883</v>
      </c>
      <c r="B256" s="175"/>
      <c r="F256" s="176"/>
      <c r="G256" s="176"/>
    </row>
    <row r="257" spans="1:14" hidden="1" outlineLevel="1" x14ac:dyDescent="0.25">
      <c r="A257" s="117" t="s">
        <v>884</v>
      </c>
      <c r="B257" s="175"/>
      <c r="F257" s="176"/>
      <c r="G257" s="176"/>
    </row>
    <row r="258" spans="1:14" hidden="1" outlineLevel="1" x14ac:dyDescent="0.25">
      <c r="A258" s="117" t="s">
        <v>885</v>
      </c>
      <c r="B258" s="175"/>
      <c r="F258" s="176"/>
      <c r="G258" s="176"/>
    </row>
    <row r="259" spans="1:14" ht="15" customHeight="1" collapsed="1" x14ac:dyDescent="0.25">
      <c r="A259" s="170"/>
      <c r="B259" s="171" t="s">
        <v>886</v>
      </c>
      <c r="C259" s="170" t="s">
        <v>598</v>
      </c>
      <c r="D259" s="170"/>
      <c r="E259" s="177"/>
      <c r="F259" s="170"/>
      <c r="G259" s="170"/>
    </row>
    <row r="260" spans="1:14" x14ac:dyDescent="0.25">
      <c r="A260" s="117" t="s">
        <v>887</v>
      </c>
      <c r="B260" s="117" t="s">
        <v>888</v>
      </c>
      <c r="C260" s="202">
        <v>1</v>
      </c>
      <c r="E260" s="199"/>
      <c r="F260" s="199"/>
      <c r="G260" s="199"/>
    </row>
    <row r="261" spans="1:14" x14ac:dyDescent="0.25">
      <c r="A261" s="117" t="s">
        <v>889</v>
      </c>
      <c r="B261" s="117" t="s">
        <v>890</v>
      </c>
      <c r="C261" s="202">
        <v>0</v>
      </c>
      <c r="E261" s="199"/>
      <c r="F261" s="199"/>
    </row>
    <row r="262" spans="1:14" x14ac:dyDescent="0.25">
      <c r="A262" s="117" t="s">
        <v>891</v>
      </c>
      <c r="B262" s="117" t="s">
        <v>892</v>
      </c>
      <c r="C262" s="202">
        <v>0</v>
      </c>
      <c r="E262" s="199"/>
      <c r="F262" s="199"/>
    </row>
    <row r="263" spans="1:14" x14ac:dyDescent="0.25">
      <c r="A263" s="117" t="s">
        <v>893</v>
      </c>
      <c r="B263" s="183" t="s">
        <v>894</v>
      </c>
      <c r="C263" s="202">
        <v>0</v>
      </c>
      <c r="D263" s="193"/>
      <c r="E263" s="193"/>
      <c r="F263" s="194"/>
      <c r="G263" s="194"/>
      <c r="H263" s="154"/>
      <c r="I263" s="117"/>
      <c r="J263" s="117"/>
      <c r="K263" s="117"/>
      <c r="L263" s="154"/>
      <c r="M263" s="154"/>
      <c r="N263" s="154"/>
    </row>
    <row r="264" spans="1:14" x14ac:dyDescent="0.25">
      <c r="A264" s="117" t="s">
        <v>895</v>
      </c>
      <c r="B264" s="117" t="s">
        <v>141</v>
      </c>
      <c r="C264" s="202">
        <v>0</v>
      </c>
      <c r="E264" s="199"/>
      <c r="F264" s="199"/>
    </row>
    <row r="265" spans="1:14" hidden="1" outlineLevel="1" x14ac:dyDescent="0.25">
      <c r="A265" s="117" t="s">
        <v>896</v>
      </c>
      <c r="B265" s="175" t="s">
        <v>897</v>
      </c>
      <c r="C265" s="199"/>
      <c r="E265" s="199"/>
      <c r="F265" s="199"/>
    </row>
    <row r="266" spans="1:14" hidden="1" outlineLevel="1" x14ac:dyDescent="0.25">
      <c r="A266" s="117" t="s">
        <v>898</v>
      </c>
      <c r="B266" s="175" t="s">
        <v>899</v>
      </c>
      <c r="C266" s="203"/>
      <c r="E266" s="199"/>
      <c r="F266" s="199"/>
    </row>
    <row r="267" spans="1:14" hidden="1" outlineLevel="1" x14ac:dyDescent="0.25">
      <c r="A267" s="117" t="s">
        <v>900</v>
      </c>
      <c r="B267" s="175" t="s">
        <v>901</v>
      </c>
      <c r="C267" s="199"/>
      <c r="E267" s="199"/>
      <c r="F267" s="199"/>
    </row>
    <row r="268" spans="1:14" hidden="1" outlineLevel="1" x14ac:dyDescent="0.25">
      <c r="A268" s="117" t="s">
        <v>902</v>
      </c>
      <c r="B268" s="175" t="s">
        <v>903</v>
      </c>
      <c r="C268" s="199"/>
      <c r="E268" s="199"/>
      <c r="F268" s="199"/>
    </row>
    <row r="269" spans="1:14" hidden="1" outlineLevel="1" x14ac:dyDescent="0.25">
      <c r="A269" s="117" t="s">
        <v>904</v>
      </c>
      <c r="B269" s="175" t="s">
        <v>905</v>
      </c>
      <c r="C269" s="199"/>
      <c r="E269" s="199"/>
      <c r="F269" s="199"/>
    </row>
    <row r="270" spans="1:14" hidden="1" outlineLevel="1" x14ac:dyDescent="0.25">
      <c r="A270" s="117" t="s">
        <v>906</v>
      </c>
      <c r="B270" s="175" t="s">
        <v>145</v>
      </c>
      <c r="C270" s="199"/>
      <c r="E270" s="199"/>
      <c r="F270" s="199"/>
    </row>
    <row r="271" spans="1:14" hidden="1" outlineLevel="1" x14ac:dyDescent="0.25">
      <c r="A271" s="117" t="s">
        <v>907</v>
      </c>
      <c r="B271" s="175" t="s">
        <v>145</v>
      </c>
      <c r="C271" s="199"/>
      <c r="E271" s="199"/>
      <c r="F271" s="199"/>
    </row>
    <row r="272" spans="1:14" hidden="1" outlineLevel="1" x14ac:dyDescent="0.25">
      <c r="A272" s="117" t="s">
        <v>908</v>
      </c>
      <c r="B272" s="175" t="s">
        <v>145</v>
      </c>
      <c r="C272" s="199"/>
      <c r="E272" s="199"/>
      <c r="F272" s="199"/>
    </row>
    <row r="273" spans="1:7" hidden="1" outlineLevel="1" x14ac:dyDescent="0.25">
      <c r="A273" s="117" t="s">
        <v>909</v>
      </c>
      <c r="B273" s="175" t="s">
        <v>145</v>
      </c>
      <c r="C273" s="199"/>
      <c r="E273" s="199"/>
      <c r="F273" s="199"/>
    </row>
    <row r="274" spans="1:7" hidden="1" outlineLevel="1" x14ac:dyDescent="0.25">
      <c r="A274" s="117" t="s">
        <v>910</v>
      </c>
      <c r="B274" s="175" t="s">
        <v>145</v>
      </c>
      <c r="C274" s="199"/>
      <c r="E274" s="199"/>
      <c r="F274" s="199"/>
    </row>
    <row r="275" spans="1:7" hidden="1" outlineLevel="1" x14ac:dyDescent="0.25">
      <c r="A275" s="117" t="s">
        <v>911</v>
      </c>
      <c r="B275" s="175" t="s">
        <v>145</v>
      </c>
      <c r="C275" s="199"/>
      <c r="E275" s="199"/>
      <c r="F275" s="199"/>
    </row>
    <row r="276" spans="1:7" ht="15" customHeight="1" collapsed="1" x14ac:dyDescent="0.25">
      <c r="A276" s="170"/>
      <c r="B276" s="171" t="s">
        <v>912</v>
      </c>
      <c r="C276" s="170" t="s">
        <v>598</v>
      </c>
      <c r="D276" s="170"/>
      <c r="E276" s="177"/>
      <c r="F276" s="170"/>
      <c r="G276" s="172"/>
    </row>
    <row r="277" spans="1:7" x14ac:dyDescent="0.25">
      <c r="A277" s="117" t="s">
        <v>913</v>
      </c>
      <c r="B277" s="117" t="s">
        <v>914</v>
      </c>
      <c r="C277" s="204">
        <v>1</v>
      </c>
      <c r="E277" s="154"/>
      <c r="F277" s="154"/>
    </row>
    <row r="278" spans="1:7" x14ac:dyDescent="0.25">
      <c r="A278" s="117" t="s">
        <v>915</v>
      </c>
      <c r="B278" s="117" t="s">
        <v>916</v>
      </c>
      <c r="C278" s="204">
        <v>0</v>
      </c>
      <c r="E278" s="154"/>
      <c r="F278" s="154"/>
    </row>
    <row r="279" spans="1:7" x14ac:dyDescent="0.25">
      <c r="A279" s="117" t="s">
        <v>917</v>
      </c>
      <c r="B279" s="117" t="s">
        <v>141</v>
      </c>
      <c r="C279" s="204">
        <v>0</v>
      </c>
      <c r="E279" s="154"/>
      <c r="F279" s="154"/>
    </row>
    <row r="280" spans="1:7" hidden="1" outlineLevel="1" x14ac:dyDescent="0.25">
      <c r="A280" s="117" t="s">
        <v>918</v>
      </c>
      <c r="C280" s="180"/>
      <c r="E280" s="154"/>
      <c r="F280" s="154"/>
    </row>
    <row r="281" spans="1:7" hidden="1" outlineLevel="1" x14ac:dyDescent="0.25">
      <c r="A281" s="117" t="s">
        <v>919</v>
      </c>
      <c r="C281" s="180"/>
      <c r="E281" s="154"/>
      <c r="F281" s="154"/>
    </row>
    <row r="282" spans="1:7" hidden="1" outlineLevel="1" x14ac:dyDescent="0.25">
      <c r="A282" s="117" t="s">
        <v>920</v>
      </c>
      <c r="C282" s="180"/>
      <c r="E282" s="154"/>
      <c r="F282" s="154"/>
    </row>
    <row r="283" spans="1:7" hidden="1" outlineLevel="1" x14ac:dyDescent="0.25">
      <c r="A283" s="117" t="s">
        <v>921</v>
      </c>
      <c r="C283" s="180"/>
      <c r="E283" s="154"/>
      <c r="F283" s="154"/>
    </row>
    <row r="284" spans="1:7" hidden="1" outlineLevel="1" x14ac:dyDescent="0.25">
      <c r="A284" s="117" t="s">
        <v>922</v>
      </c>
      <c r="C284" s="180"/>
      <c r="E284" s="154"/>
      <c r="F284" s="154"/>
    </row>
    <row r="285" spans="1:7" hidden="1" outlineLevel="1" x14ac:dyDescent="0.25">
      <c r="A285" s="117" t="s">
        <v>923</v>
      </c>
      <c r="C285" s="180"/>
      <c r="E285" s="154"/>
      <c r="F285" s="154"/>
    </row>
    <row r="286" spans="1:7" ht="18.75" collapsed="1" x14ac:dyDescent="0.25">
      <c r="A286" s="188"/>
      <c r="B286" s="189" t="s">
        <v>924</v>
      </c>
      <c r="C286" s="188"/>
      <c r="D286" s="188"/>
      <c r="E286" s="188"/>
      <c r="F286" s="190"/>
      <c r="G286" s="190"/>
    </row>
    <row r="287" spans="1:7" ht="15" customHeight="1" x14ac:dyDescent="0.25">
      <c r="A287" s="170"/>
      <c r="B287" s="171" t="s">
        <v>925</v>
      </c>
      <c r="C287" s="170" t="s">
        <v>792</v>
      </c>
      <c r="D287" s="170" t="s">
        <v>793</v>
      </c>
      <c r="E287" s="170"/>
      <c r="F287" s="170" t="s">
        <v>599</v>
      </c>
      <c r="G287" s="170" t="s">
        <v>794</v>
      </c>
    </row>
    <row r="288" spans="1:7" x14ac:dyDescent="0.25">
      <c r="A288" s="117" t="s">
        <v>926</v>
      </c>
      <c r="B288" s="117" t="s">
        <v>796</v>
      </c>
      <c r="C288" s="117" t="s">
        <v>927</v>
      </c>
      <c r="D288" s="193"/>
      <c r="E288" s="193"/>
      <c r="F288" s="194"/>
      <c r="G288" s="194"/>
    </row>
    <row r="289" spans="1:7" x14ac:dyDescent="0.25">
      <c r="A289" s="193"/>
      <c r="D289" s="193"/>
      <c r="E289" s="193"/>
      <c r="F289" s="194"/>
      <c r="G289" s="194"/>
    </row>
    <row r="290" spans="1:7" x14ac:dyDescent="0.25">
      <c r="B290" s="117" t="s">
        <v>797</v>
      </c>
      <c r="D290" s="193"/>
      <c r="E290" s="193"/>
      <c r="F290" s="194"/>
      <c r="G290" s="194"/>
    </row>
    <row r="291" spans="1:7" x14ac:dyDescent="0.25">
      <c r="A291" s="117" t="s">
        <v>928</v>
      </c>
      <c r="B291" s="183" t="s">
        <v>811</v>
      </c>
      <c r="C291" s="117" t="s">
        <v>927</v>
      </c>
      <c r="D291" s="117" t="s">
        <v>927</v>
      </c>
      <c r="E291" s="193"/>
      <c r="F291" s="176" t="str">
        <f t="shared" ref="F291:F314" si="12">IF($C$315=0,"",IF(C291="[for completion]","",C291/$C$315))</f>
        <v/>
      </c>
      <c r="G291" s="176" t="str">
        <f t="shared" ref="G291:G314" si="13">IF($D$315=0,"",IF(D291="[for completion]","",D291/$D$315))</f>
        <v/>
      </c>
    </row>
    <row r="292" spans="1:7" x14ac:dyDescent="0.25">
      <c r="A292" s="117" t="s">
        <v>929</v>
      </c>
      <c r="B292" s="183" t="s">
        <v>811</v>
      </c>
      <c r="C292" s="117" t="s">
        <v>927</v>
      </c>
      <c r="D292" s="117" t="s">
        <v>927</v>
      </c>
      <c r="E292" s="193"/>
      <c r="F292" s="176" t="str">
        <f t="shared" si="12"/>
        <v/>
      </c>
      <c r="G292" s="176" t="str">
        <f t="shared" si="13"/>
        <v/>
      </c>
    </row>
    <row r="293" spans="1:7" x14ac:dyDescent="0.25">
      <c r="A293" s="117" t="s">
        <v>930</v>
      </c>
      <c r="B293" s="183" t="s">
        <v>811</v>
      </c>
      <c r="C293" s="117" t="s">
        <v>927</v>
      </c>
      <c r="D293" s="117" t="s">
        <v>927</v>
      </c>
      <c r="E293" s="193"/>
      <c r="F293" s="176" t="str">
        <f t="shared" si="12"/>
        <v/>
      </c>
      <c r="G293" s="176" t="str">
        <f t="shared" si="13"/>
        <v/>
      </c>
    </row>
    <row r="294" spans="1:7" x14ac:dyDescent="0.25">
      <c r="A294" s="117" t="s">
        <v>931</v>
      </c>
      <c r="B294" s="183" t="s">
        <v>811</v>
      </c>
      <c r="C294" s="117" t="s">
        <v>927</v>
      </c>
      <c r="D294" s="117" t="s">
        <v>927</v>
      </c>
      <c r="E294" s="193"/>
      <c r="F294" s="176" t="str">
        <f t="shared" si="12"/>
        <v/>
      </c>
      <c r="G294" s="176" t="str">
        <f t="shared" si="13"/>
        <v/>
      </c>
    </row>
    <row r="295" spans="1:7" x14ac:dyDescent="0.25">
      <c r="A295" s="117" t="s">
        <v>932</v>
      </c>
      <c r="B295" s="183" t="s">
        <v>811</v>
      </c>
      <c r="C295" s="117" t="s">
        <v>927</v>
      </c>
      <c r="D295" s="117" t="s">
        <v>927</v>
      </c>
      <c r="E295" s="193"/>
      <c r="F295" s="176" t="str">
        <f t="shared" si="12"/>
        <v/>
      </c>
      <c r="G295" s="176" t="str">
        <f t="shared" si="13"/>
        <v/>
      </c>
    </row>
    <row r="296" spans="1:7" x14ac:dyDescent="0.25">
      <c r="A296" s="117" t="s">
        <v>933</v>
      </c>
      <c r="B296" s="183" t="s">
        <v>811</v>
      </c>
      <c r="C296" s="117" t="s">
        <v>927</v>
      </c>
      <c r="D296" s="117" t="s">
        <v>927</v>
      </c>
      <c r="E296" s="193"/>
      <c r="F296" s="176" t="str">
        <f t="shared" si="12"/>
        <v/>
      </c>
      <c r="G296" s="176" t="str">
        <f t="shared" si="13"/>
        <v/>
      </c>
    </row>
    <row r="297" spans="1:7" x14ac:dyDescent="0.25">
      <c r="A297" s="117" t="s">
        <v>934</v>
      </c>
      <c r="B297" s="183" t="s">
        <v>811</v>
      </c>
      <c r="C297" s="117" t="s">
        <v>927</v>
      </c>
      <c r="D297" s="117" t="s">
        <v>927</v>
      </c>
      <c r="E297" s="193"/>
      <c r="F297" s="176" t="str">
        <f t="shared" si="12"/>
        <v/>
      </c>
      <c r="G297" s="176" t="str">
        <f t="shared" si="13"/>
        <v/>
      </c>
    </row>
    <row r="298" spans="1:7" x14ac:dyDescent="0.25">
      <c r="A298" s="117" t="s">
        <v>935</v>
      </c>
      <c r="B298" s="183" t="s">
        <v>811</v>
      </c>
      <c r="C298" s="117" t="s">
        <v>927</v>
      </c>
      <c r="D298" s="117" t="s">
        <v>927</v>
      </c>
      <c r="E298" s="193"/>
      <c r="F298" s="176" t="str">
        <f t="shared" si="12"/>
        <v/>
      </c>
      <c r="G298" s="176" t="str">
        <f t="shared" si="13"/>
        <v/>
      </c>
    </row>
    <row r="299" spans="1:7" x14ac:dyDescent="0.25">
      <c r="A299" s="117" t="s">
        <v>936</v>
      </c>
      <c r="B299" s="183" t="s">
        <v>811</v>
      </c>
      <c r="C299" s="117" t="s">
        <v>927</v>
      </c>
      <c r="D299" s="117" t="s">
        <v>927</v>
      </c>
      <c r="E299" s="193"/>
      <c r="F299" s="176" t="str">
        <f t="shared" si="12"/>
        <v/>
      </c>
      <c r="G299" s="176" t="str">
        <f t="shared" si="13"/>
        <v/>
      </c>
    </row>
    <row r="300" spans="1:7" x14ac:dyDescent="0.25">
      <c r="A300" s="117" t="s">
        <v>937</v>
      </c>
      <c r="B300" s="183" t="s">
        <v>811</v>
      </c>
      <c r="C300" s="117" t="s">
        <v>927</v>
      </c>
      <c r="D300" s="117" t="s">
        <v>927</v>
      </c>
      <c r="E300" s="183"/>
      <c r="F300" s="176" t="str">
        <f t="shared" si="12"/>
        <v/>
      </c>
      <c r="G300" s="176" t="str">
        <f t="shared" si="13"/>
        <v/>
      </c>
    </row>
    <row r="301" spans="1:7" x14ac:dyDescent="0.25">
      <c r="A301" s="117" t="s">
        <v>938</v>
      </c>
      <c r="B301" s="183" t="s">
        <v>811</v>
      </c>
      <c r="C301" s="117" t="s">
        <v>927</v>
      </c>
      <c r="D301" s="117" t="s">
        <v>927</v>
      </c>
      <c r="E301" s="183"/>
      <c r="F301" s="176" t="str">
        <f t="shared" si="12"/>
        <v/>
      </c>
      <c r="G301" s="176" t="str">
        <f t="shared" si="13"/>
        <v/>
      </c>
    </row>
    <row r="302" spans="1:7" x14ac:dyDescent="0.25">
      <c r="A302" s="117" t="s">
        <v>939</v>
      </c>
      <c r="B302" s="183" t="s">
        <v>811</v>
      </c>
      <c r="C302" s="117" t="s">
        <v>927</v>
      </c>
      <c r="D302" s="117" t="s">
        <v>927</v>
      </c>
      <c r="E302" s="183"/>
      <c r="F302" s="176" t="str">
        <f t="shared" si="12"/>
        <v/>
      </c>
      <c r="G302" s="176" t="str">
        <f t="shared" si="13"/>
        <v/>
      </c>
    </row>
    <row r="303" spans="1:7" x14ac:dyDescent="0.25">
      <c r="A303" s="117" t="s">
        <v>940</v>
      </c>
      <c r="B303" s="183" t="s">
        <v>811</v>
      </c>
      <c r="C303" s="117" t="s">
        <v>927</v>
      </c>
      <c r="D303" s="117" t="s">
        <v>927</v>
      </c>
      <c r="E303" s="183"/>
      <c r="F303" s="176" t="str">
        <f t="shared" si="12"/>
        <v/>
      </c>
      <c r="G303" s="176" t="str">
        <f t="shared" si="13"/>
        <v/>
      </c>
    </row>
    <row r="304" spans="1:7" x14ac:dyDescent="0.25">
      <c r="A304" s="117" t="s">
        <v>941</v>
      </c>
      <c r="B304" s="183" t="s">
        <v>811</v>
      </c>
      <c r="C304" s="117" t="s">
        <v>927</v>
      </c>
      <c r="D304" s="117" t="s">
        <v>927</v>
      </c>
      <c r="E304" s="183"/>
      <c r="F304" s="176" t="str">
        <f t="shared" si="12"/>
        <v/>
      </c>
      <c r="G304" s="176" t="str">
        <f t="shared" si="13"/>
        <v/>
      </c>
    </row>
    <row r="305" spans="1:7" x14ac:dyDescent="0.25">
      <c r="A305" s="117" t="s">
        <v>942</v>
      </c>
      <c r="B305" s="183" t="s">
        <v>811</v>
      </c>
      <c r="C305" s="117" t="s">
        <v>927</v>
      </c>
      <c r="D305" s="117" t="s">
        <v>927</v>
      </c>
      <c r="E305" s="183"/>
      <c r="F305" s="176" t="str">
        <f t="shared" si="12"/>
        <v/>
      </c>
      <c r="G305" s="176" t="str">
        <f t="shared" si="13"/>
        <v/>
      </c>
    </row>
    <row r="306" spans="1:7" x14ac:dyDescent="0.25">
      <c r="A306" s="117" t="s">
        <v>943</v>
      </c>
      <c r="B306" s="183" t="s">
        <v>811</v>
      </c>
      <c r="C306" s="117" t="s">
        <v>927</v>
      </c>
      <c r="D306" s="117" t="s">
        <v>927</v>
      </c>
      <c r="F306" s="176" t="str">
        <f t="shared" si="12"/>
        <v/>
      </c>
      <c r="G306" s="176" t="str">
        <f t="shared" si="13"/>
        <v/>
      </c>
    </row>
    <row r="307" spans="1:7" x14ac:dyDescent="0.25">
      <c r="A307" s="117" t="s">
        <v>944</v>
      </c>
      <c r="B307" s="183" t="s">
        <v>811</v>
      </c>
      <c r="C307" s="117" t="s">
        <v>927</v>
      </c>
      <c r="D307" s="117" t="s">
        <v>927</v>
      </c>
      <c r="E307" s="199"/>
      <c r="F307" s="176" t="str">
        <f t="shared" si="12"/>
        <v/>
      </c>
      <c r="G307" s="176" t="str">
        <f t="shared" si="13"/>
        <v/>
      </c>
    </row>
    <row r="308" spans="1:7" x14ac:dyDescent="0.25">
      <c r="A308" s="117" t="s">
        <v>945</v>
      </c>
      <c r="B308" s="183" t="s">
        <v>811</v>
      </c>
      <c r="C308" s="117" t="s">
        <v>927</v>
      </c>
      <c r="D308" s="117" t="s">
        <v>927</v>
      </c>
      <c r="E308" s="199"/>
      <c r="F308" s="176" t="str">
        <f t="shared" si="12"/>
        <v/>
      </c>
      <c r="G308" s="176" t="str">
        <f t="shared" si="13"/>
        <v/>
      </c>
    </row>
    <row r="309" spans="1:7" x14ac:dyDescent="0.25">
      <c r="A309" s="117" t="s">
        <v>946</v>
      </c>
      <c r="B309" s="183" t="s">
        <v>811</v>
      </c>
      <c r="C309" s="117" t="s">
        <v>927</v>
      </c>
      <c r="D309" s="117" t="s">
        <v>927</v>
      </c>
      <c r="E309" s="199"/>
      <c r="F309" s="176" t="str">
        <f t="shared" si="12"/>
        <v/>
      </c>
      <c r="G309" s="176" t="str">
        <f t="shared" si="13"/>
        <v/>
      </c>
    </row>
    <row r="310" spans="1:7" x14ac:dyDescent="0.25">
      <c r="A310" s="117" t="s">
        <v>947</v>
      </c>
      <c r="B310" s="183" t="s">
        <v>811</v>
      </c>
      <c r="C310" s="117" t="s">
        <v>927</v>
      </c>
      <c r="D310" s="117" t="s">
        <v>927</v>
      </c>
      <c r="E310" s="199"/>
      <c r="F310" s="176" t="str">
        <f t="shared" si="12"/>
        <v/>
      </c>
      <c r="G310" s="176" t="str">
        <f t="shared" si="13"/>
        <v/>
      </c>
    </row>
    <row r="311" spans="1:7" x14ac:dyDescent="0.25">
      <c r="A311" s="117" t="s">
        <v>948</v>
      </c>
      <c r="B311" s="183" t="s">
        <v>811</v>
      </c>
      <c r="C311" s="117" t="s">
        <v>927</v>
      </c>
      <c r="D311" s="117" t="s">
        <v>927</v>
      </c>
      <c r="E311" s="199"/>
      <c r="F311" s="176" t="str">
        <f t="shared" si="12"/>
        <v/>
      </c>
      <c r="G311" s="176" t="str">
        <f t="shared" si="13"/>
        <v/>
      </c>
    </row>
    <row r="312" spans="1:7" x14ac:dyDescent="0.25">
      <c r="A312" s="117" t="s">
        <v>949</v>
      </c>
      <c r="B312" s="183" t="s">
        <v>811</v>
      </c>
      <c r="C312" s="117" t="s">
        <v>927</v>
      </c>
      <c r="D312" s="117" t="s">
        <v>927</v>
      </c>
      <c r="E312" s="199"/>
      <c r="F312" s="176" t="str">
        <f t="shared" si="12"/>
        <v/>
      </c>
      <c r="G312" s="176" t="str">
        <f t="shared" si="13"/>
        <v/>
      </c>
    </row>
    <row r="313" spans="1:7" x14ac:dyDescent="0.25">
      <c r="A313" s="117" t="s">
        <v>950</v>
      </c>
      <c r="B313" s="183" t="s">
        <v>811</v>
      </c>
      <c r="C313" s="117" t="s">
        <v>927</v>
      </c>
      <c r="D313" s="117" t="s">
        <v>927</v>
      </c>
      <c r="E313" s="199"/>
      <c r="F313" s="176" t="str">
        <f t="shared" si="12"/>
        <v/>
      </c>
      <c r="G313" s="176" t="str">
        <f t="shared" si="13"/>
        <v/>
      </c>
    </row>
    <row r="314" spans="1:7" x14ac:dyDescent="0.25">
      <c r="A314" s="117" t="s">
        <v>951</v>
      </c>
      <c r="B314" s="183" t="s">
        <v>811</v>
      </c>
      <c r="C314" s="117" t="s">
        <v>927</v>
      </c>
      <c r="D314" s="117" t="s">
        <v>927</v>
      </c>
      <c r="E314" s="199"/>
      <c r="F314" s="176" t="str">
        <f t="shared" si="12"/>
        <v/>
      </c>
      <c r="G314" s="176" t="str">
        <f t="shared" si="13"/>
        <v/>
      </c>
    </row>
    <row r="315" spans="1:7" x14ac:dyDescent="0.25">
      <c r="A315" s="117" t="s">
        <v>952</v>
      </c>
      <c r="B315" s="200" t="s">
        <v>143</v>
      </c>
      <c r="C315" s="183">
        <f>SUM(C291:C314)</f>
        <v>0</v>
      </c>
      <c r="D315" s="183">
        <f>SUM(D291:D314)</f>
        <v>0</v>
      </c>
      <c r="E315" s="199"/>
      <c r="F315" s="205">
        <f>SUM(F291:F314)</f>
        <v>0</v>
      </c>
      <c r="G315" s="205">
        <f>SUM(G291:G314)</f>
        <v>0</v>
      </c>
    </row>
    <row r="316" spans="1:7" ht="15" customHeight="1" x14ac:dyDescent="0.25">
      <c r="A316" s="170"/>
      <c r="B316" s="171" t="s">
        <v>953</v>
      </c>
      <c r="C316" s="170" t="s">
        <v>792</v>
      </c>
      <c r="D316" s="170" t="s">
        <v>793</v>
      </c>
      <c r="E316" s="170"/>
      <c r="F316" s="170" t="s">
        <v>599</v>
      </c>
      <c r="G316" s="170" t="s">
        <v>794</v>
      </c>
    </row>
    <row r="317" spans="1:7" x14ac:dyDescent="0.25">
      <c r="A317" s="117" t="s">
        <v>954</v>
      </c>
      <c r="B317" s="117" t="s">
        <v>832</v>
      </c>
      <c r="C317" s="117" t="s">
        <v>927</v>
      </c>
      <c r="G317" s="117"/>
    </row>
    <row r="318" spans="1:7" x14ac:dyDescent="0.25">
      <c r="G318" s="117"/>
    </row>
    <row r="319" spans="1:7" x14ac:dyDescent="0.25">
      <c r="B319" s="183" t="s">
        <v>833</v>
      </c>
      <c r="G319" s="117"/>
    </row>
    <row r="320" spans="1:7" x14ac:dyDescent="0.25">
      <c r="A320" s="117" t="s">
        <v>955</v>
      </c>
      <c r="B320" s="117" t="s">
        <v>835</v>
      </c>
      <c r="C320" s="117" t="s">
        <v>927</v>
      </c>
      <c r="D320" s="117" t="s">
        <v>927</v>
      </c>
      <c r="F320" s="176" t="str">
        <f t="shared" ref="F320:F327" si="14">IF($C$328=0,"",IF(C320="[for completion]","",C320/$C$328))</f>
        <v/>
      </c>
      <c r="G320" s="176" t="str">
        <f t="shared" ref="G320:G327" si="15">IF($D$328=0,"",IF(D320="[for completion]","",D320/$D$328))</f>
        <v/>
      </c>
    </row>
    <row r="321" spans="1:7" x14ac:dyDescent="0.25">
      <c r="A321" s="117" t="s">
        <v>956</v>
      </c>
      <c r="B321" s="117" t="s">
        <v>837</v>
      </c>
      <c r="C321" s="117" t="s">
        <v>927</v>
      </c>
      <c r="D321" s="117" t="s">
        <v>927</v>
      </c>
      <c r="F321" s="176" t="str">
        <f t="shared" si="14"/>
        <v/>
      </c>
      <c r="G321" s="176" t="str">
        <f t="shared" si="15"/>
        <v/>
      </c>
    </row>
    <row r="322" spans="1:7" x14ac:dyDescent="0.25">
      <c r="A322" s="117" t="s">
        <v>957</v>
      </c>
      <c r="B322" s="117" t="s">
        <v>839</v>
      </c>
      <c r="C322" s="117" t="s">
        <v>927</v>
      </c>
      <c r="D322" s="117" t="s">
        <v>927</v>
      </c>
      <c r="F322" s="176" t="str">
        <f t="shared" si="14"/>
        <v/>
      </c>
      <c r="G322" s="176" t="str">
        <f t="shared" si="15"/>
        <v/>
      </c>
    </row>
    <row r="323" spans="1:7" x14ac:dyDescent="0.25">
      <c r="A323" s="117" t="s">
        <v>958</v>
      </c>
      <c r="B323" s="117" t="s">
        <v>841</v>
      </c>
      <c r="C323" s="117" t="s">
        <v>927</v>
      </c>
      <c r="D323" s="117" t="s">
        <v>927</v>
      </c>
      <c r="F323" s="176" t="str">
        <f t="shared" si="14"/>
        <v/>
      </c>
      <c r="G323" s="176" t="str">
        <f t="shared" si="15"/>
        <v/>
      </c>
    </row>
    <row r="324" spans="1:7" x14ac:dyDescent="0.25">
      <c r="A324" s="117" t="s">
        <v>959</v>
      </c>
      <c r="B324" s="117" t="s">
        <v>843</v>
      </c>
      <c r="C324" s="117" t="s">
        <v>927</v>
      </c>
      <c r="D324" s="117" t="s">
        <v>927</v>
      </c>
      <c r="F324" s="176" t="str">
        <f t="shared" si="14"/>
        <v/>
      </c>
      <c r="G324" s="176" t="str">
        <f t="shared" si="15"/>
        <v/>
      </c>
    </row>
    <row r="325" spans="1:7" x14ac:dyDescent="0.25">
      <c r="A325" s="117" t="s">
        <v>960</v>
      </c>
      <c r="B325" s="117" t="s">
        <v>845</v>
      </c>
      <c r="C325" s="117" t="s">
        <v>927</v>
      </c>
      <c r="D325" s="117" t="s">
        <v>927</v>
      </c>
      <c r="F325" s="176" t="str">
        <f t="shared" si="14"/>
        <v/>
      </c>
      <c r="G325" s="176" t="str">
        <f t="shared" si="15"/>
        <v/>
      </c>
    </row>
    <row r="326" spans="1:7" x14ac:dyDescent="0.25">
      <c r="A326" s="117" t="s">
        <v>961</v>
      </c>
      <c r="B326" s="117" t="s">
        <v>847</v>
      </c>
      <c r="C326" s="117" t="s">
        <v>927</v>
      </c>
      <c r="D326" s="117" t="s">
        <v>927</v>
      </c>
      <c r="F326" s="176" t="str">
        <f t="shared" si="14"/>
        <v/>
      </c>
      <c r="G326" s="176" t="str">
        <f t="shared" si="15"/>
        <v/>
      </c>
    </row>
    <row r="327" spans="1:7" x14ac:dyDescent="0.25">
      <c r="A327" s="117" t="s">
        <v>962</v>
      </c>
      <c r="B327" s="117" t="s">
        <v>849</v>
      </c>
      <c r="C327" s="117" t="s">
        <v>927</v>
      </c>
      <c r="D327" s="117" t="s">
        <v>927</v>
      </c>
      <c r="F327" s="176" t="str">
        <f t="shared" si="14"/>
        <v/>
      </c>
      <c r="G327" s="176" t="str">
        <f t="shared" si="15"/>
        <v/>
      </c>
    </row>
    <row r="328" spans="1:7" x14ac:dyDescent="0.25">
      <c r="A328" s="117" t="s">
        <v>963</v>
      </c>
      <c r="B328" s="200" t="s">
        <v>143</v>
      </c>
      <c r="C328" s="117">
        <f>SUM(C320:C327)</f>
        <v>0</v>
      </c>
      <c r="D328" s="117">
        <f>SUM(D320:D327)</f>
        <v>0</v>
      </c>
      <c r="F328" s="199">
        <f>SUM(F320:F327)</f>
        <v>0</v>
      </c>
      <c r="G328" s="199">
        <f>SUM(G320:G327)</f>
        <v>0</v>
      </c>
    </row>
    <row r="329" spans="1:7" hidden="1" outlineLevel="1" x14ac:dyDescent="0.25">
      <c r="A329" s="117" t="s">
        <v>964</v>
      </c>
      <c r="B329" s="175" t="s">
        <v>852</v>
      </c>
      <c r="F329" s="176" t="str">
        <f t="shared" ref="F329:F334" si="16">IF($C$328=0,"",IF(C329="[for completion]","",C329/$C$328))</f>
        <v/>
      </c>
      <c r="G329" s="176" t="str">
        <f t="shared" ref="G329:G334" si="17">IF($D$328=0,"",IF(D329="[for completion]","",D329/$D$328))</f>
        <v/>
      </c>
    </row>
    <row r="330" spans="1:7" hidden="1" outlineLevel="1" x14ac:dyDescent="0.25">
      <c r="A330" s="117" t="s">
        <v>965</v>
      </c>
      <c r="B330" s="175" t="s">
        <v>854</v>
      </c>
      <c r="F330" s="176" t="str">
        <f t="shared" si="16"/>
        <v/>
      </c>
      <c r="G330" s="176" t="str">
        <f t="shared" si="17"/>
        <v/>
      </c>
    </row>
    <row r="331" spans="1:7" hidden="1" outlineLevel="1" x14ac:dyDescent="0.25">
      <c r="A331" s="117" t="s">
        <v>966</v>
      </c>
      <c r="B331" s="175" t="s">
        <v>856</v>
      </c>
      <c r="F331" s="176" t="str">
        <f t="shared" si="16"/>
        <v/>
      </c>
      <c r="G331" s="176" t="str">
        <f t="shared" si="17"/>
        <v/>
      </c>
    </row>
    <row r="332" spans="1:7" hidden="1" outlineLevel="1" x14ac:dyDescent="0.25">
      <c r="A332" s="117" t="s">
        <v>967</v>
      </c>
      <c r="B332" s="175" t="s">
        <v>858</v>
      </c>
      <c r="F332" s="176" t="str">
        <f t="shared" si="16"/>
        <v/>
      </c>
      <c r="G332" s="176" t="str">
        <f t="shared" si="17"/>
        <v/>
      </c>
    </row>
    <row r="333" spans="1:7" hidden="1" outlineLevel="1" x14ac:dyDescent="0.25">
      <c r="A333" s="117" t="s">
        <v>968</v>
      </c>
      <c r="B333" s="175" t="s">
        <v>860</v>
      </c>
      <c r="F333" s="176" t="str">
        <f t="shared" si="16"/>
        <v/>
      </c>
      <c r="G333" s="176" t="str">
        <f t="shared" si="17"/>
        <v/>
      </c>
    </row>
    <row r="334" spans="1:7" hidden="1" outlineLevel="1" x14ac:dyDescent="0.25">
      <c r="A334" s="117" t="s">
        <v>969</v>
      </c>
      <c r="B334" s="175" t="s">
        <v>862</v>
      </c>
      <c r="F334" s="176" t="str">
        <f t="shared" si="16"/>
        <v/>
      </c>
      <c r="G334" s="176" t="str">
        <f t="shared" si="17"/>
        <v/>
      </c>
    </row>
    <row r="335" spans="1:7" hidden="1" outlineLevel="1" x14ac:dyDescent="0.25">
      <c r="A335" s="117" t="s">
        <v>970</v>
      </c>
      <c r="B335" s="175"/>
      <c r="F335" s="176"/>
      <c r="G335" s="176"/>
    </row>
    <row r="336" spans="1:7" hidden="1" outlineLevel="1" x14ac:dyDescent="0.25">
      <c r="A336" s="117" t="s">
        <v>971</v>
      </c>
      <c r="B336" s="175"/>
      <c r="F336" s="176"/>
      <c r="G336" s="176"/>
    </row>
    <row r="337" spans="1:7" hidden="1" outlineLevel="1" x14ac:dyDescent="0.25">
      <c r="A337" s="117" t="s">
        <v>972</v>
      </c>
      <c r="B337" s="175"/>
      <c r="F337" s="199"/>
      <c r="G337" s="199"/>
    </row>
    <row r="338" spans="1:7" ht="15" customHeight="1" collapsed="1" x14ac:dyDescent="0.25">
      <c r="A338" s="170"/>
      <c r="B338" s="171" t="s">
        <v>973</v>
      </c>
      <c r="C338" s="170" t="s">
        <v>792</v>
      </c>
      <c r="D338" s="170" t="s">
        <v>793</v>
      </c>
      <c r="E338" s="170"/>
      <c r="F338" s="170" t="s">
        <v>599</v>
      </c>
      <c r="G338" s="170" t="s">
        <v>794</v>
      </c>
    </row>
    <row r="339" spans="1:7" x14ac:dyDescent="0.25">
      <c r="A339" s="117" t="s">
        <v>974</v>
      </c>
      <c r="B339" s="117" t="s">
        <v>832</v>
      </c>
      <c r="C339" s="117" t="s">
        <v>927</v>
      </c>
      <c r="G339" s="117"/>
    </row>
    <row r="340" spans="1:7" x14ac:dyDescent="0.25">
      <c r="G340" s="117"/>
    </row>
    <row r="341" spans="1:7" x14ac:dyDescent="0.25">
      <c r="B341" s="183" t="s">
        <v>833</v>
      </c>
      <c r="G341" s="117"/>
    </row>
    <row r="342" spans="1:7" x14ac:dyDescent="0.25">
      <c r="A342" s="117" t="s">
        <v>975</v>
      </c>
      <c r="B342" s="117" t="s">
        <v>835</v>
      </c>
      <c r="C342" s="117" t="s">
        <v>927</v>
      </c>
      <c r="D342" s="117" t="s">
        <v>927</v>
      </c>
      <c r="F342" s="176" t="str">
        <f t="shared" ref="F342:F349" si="18">IF($C$350=0,"",IF(C342="[Mark as ND1 if not relevant]","",C342/$C$350))</f>
        <v/>
      </c>
      <c r="G342" s="176" t="str">
        <f t="shared" ref="G342:G349" si="19">IF($D$350=0,"",IF(D342="[Mark as ND1 if not relevant]","",D342/$D$350))</f>
        <v/>
      </c>
    </row>
    <row r="343" spans="1:7" x14ac:dyDescent="0.25">
      <c r="A343" s="117" t="s">
        <v>976</v>
      </c>
      <c r="B343" s="117" t="s">
        <v>837</v>
      </c>
      <c r="C343" s="117" t="s">
        <v>927</v>
      </c>
      <c r="D343" s="117" t="s">
        <v>927</v>
      </c>
      <c r="F343" s="176" t="str">
        <f t="shared" si="18"/>
        <v/>
      </c>
      <c r="G343" s="176" t="str">
        <f t="shared" si="19"/>
        <v/>
      </c>
    </row>
    <row r="344" spans="1:7" x14ac:dyDescent="0.25">
      <c r="A344" s="117" t="s">
        <v>977</v>
      </c>
      <c r="B344" s="117" t="s">
        <v>839</v>
      </c>
      <c r="C344" s="117" t="s">
        <v>927</v>
      </c>
      <c r="D344" s="117" t="s">
        <v>927</v>
      </c>
      <c r="F344" s="176" t="str">
        <f t="shared" si="18"/>
        <v/>
      </c>
      <c r="G344" s="176" t="str">
        <f t="shared" si="19"/>
        <v/>
      </c>
    </row>
    <row r="345" spans="1:7" x14ac:dyDescent="0.25">
      <c r="A345" s="117" t="s">
        <v>978</v>
      </c>
      <c r="B345" s="117" t="s">
        <v>841</v>
      </c>
      <c r="C345" s="117" t="s">
        <v>927</v>
      </c>
      <c r="D345" s="117" t="s">
        <v>927</v>
      </c>
      <c r="F345" s="176" t="str">
        <f t="shared" si="18"/>
        <v/>
      </c>
      <c r="G345" s="176" t="str">
        <f t="shared" si="19"/>
        <v/>
      </c>
    </row>
    <row r="346" spans="1:7" x14ac:dyDescent="0.25">
      <c r="A346" s="117" t="s">
        <v>979</v>
      </c>
      <c r="B346" s="117" t="s">
        <v>843</v>
      </c>
      <c r="C346" s="117" t="s">
        <v>927</v>
      </c>
      <c r="D346" s="117" t="s">
        <v>927</v>
      </c>
      <c r="F346" s="176" t="str">
        <f t="shared" si="18"/>
        <v/>
      </c>
      <c r="G346" s="176" t="str">
        <f t="shared" si="19"/>
        <v/>
      </c>
    </row>
    <row r="347" spans="1:7" x14ac:dyDescent="0.25">
      <c r="A347" s="117" t="s">
        <v>980</v>
      </c>
      <c r="B347" s="117" t="s">
        <v>845</v>
      </c>
      <c r="C347" s="117" t="s">
        <v>927</v>
      </c>
      <c r="D347" s="117" t="s">
        <v>927</v>
      </c>
      <c r="F347" s="176" t="str">
        <f t="shared" si="18"/>
        <v/>
      </c>
      <c r="G347" s="176" t="str">
        <f t="shared" si="19"/>
        <v/>
      </c>
    </row>
    <row r="348" spans="1:7" x14ac:dyDescent="0.25">
      <c r="A348" s="117" t="s">
        <v>981</v>
      </c>
      <c r="B348" s="117" t="s">
        <v>847</v>
      </c>
      <c r="C348" s="117" t="s">
        <v>927</v>
      </c>
      <c r="D348" s="117" t="s">
        <v>927</v>
      </c>
      <c r="F348" s="176" t="str">
        <f t="shared" si="18"/>
        <v/>
      </c>
      <c r="G348" s="176" t="str">
        <f t="shared" si="19"/>
        <v/>
      </c>
    </row>
    <row r="349" spans="1:7" x14ac:dyDescent="0.25">
      <c r="A349" s="117" t="s">
        <v>982</v>
      </c>
      <c r="B349" s="117" t="s">
        <v>849</v>
      </c>
      <c r="C349" s="117" t="s">
        <v>927</v>
      </c>
      <c r="D349" s="117" t="s">
        <v>927</v>
      </c>
      <c r="F349" s="176" t="str">
        <f t="shared" si="18"/>
        <v/>
      </c>
      <c r="G349" s="176" t="str">
        <f t="shared" si="19"/>
        <v/>
      </c>
    </row>
    <row r="350" spans="1:7" x14ac:dyDescent="0.25">
      <c r="A350" s="117" t="s">
        <v>983</v>
      </c>
      <c r="B350" s="200" t="s">
        <v>143</v>
      </c>
      <c r="C350" s="117">
        <f>SUM(C342:C349)</f>
        <v>0</v>
      </c>
      <c r="D350" s="117">
        <f>SUM(D342:D349)</f>
        <v>0</v>
      </c>
      <c r="F350" s="199">
        <f>SUM(F342:F349)</f>
        <v>0</v>
      </c>
      <c r="G350" s="199">
        <f>SUM(G342:G349)</f>
        <v>0</v>
      </c>
    </row>
    <row r="351" spans="1:7" hidden="1" outlineLevel="1" x14ac:dyDescent="0.25">
      <c r="A351" s="117" t="s">
        <v>984</v>
      </c>
      <c r="B351" s="175" t="s">
        <v>852</v>
      </c>
      <c r="F351" s="176" t="str">
        <f t="shared" ref="F351:F356" si="20">IF($C$350=0,"",IF(C351="[for completion]","",C351/$C$350))</f>
        <v/>
      </c>
      <c r="G351" s="176" t="str">
        <f t="shared" ref="G351:G356" si="21">IF($D$350=0,"",IF(D351="[for completion]","",D351/$D$350))</f>
        <v/>
      </c>
    </row>
    <row r="352" spans="1:7" hidden="1" outlineLevel="1" x14ac:dyDescent="0.25">
      <c r="A352" s="117" t="s">
        <v>985</v>
      </c>
      <c r="B352" s="175" t="s">
        <v>854</v>
      </c>
      <c r="F352" s="176" t="str">
        <f t="shared" si="20"/>
        <v/>
      </c>
      <c r="G352" s="176" t="str">
        <f t="shared" si="21"/>
        <v/>
      </c>
    </row>
    <row r="353" spans="1:7" hidden="1" outlineLevel="1" x14ac:dyDescent="0.25">
      <c r="A353" s="117" t="s">
        <v>986</v>
      </c>
      <c r="B353" s="175" t="s">
        <v>856</v>
      </c>
      <c r="F353" s="176" t="str">
        <f t="shared" si="20"/>
        <v/>
      </c>
      <c r="G353" s="176" t="str">
        <f t="shared" si="21"/>
        <v/>
      </c>
    </row>
    <row r="354" spans="1:7" hidden="1" outlineLevel="1" x14ac:dyDescent="0.25">
      <c r="A354" s="117" t="s">
        <v>987</v>
      </c>
      <c r="B354" s="175" t="s">
        <v>858</v>
      </c>
      <c r="F354" s="176" t="str">
        <f t="shared" si="20"/>
        <v/>
      </c>
      <c r="G354" s="176" t="str">
        <f t="shared" si="21"/>
        <v/>
      </c>
    </row>
    <row r="355" spans="1:7" hidden="1" outlineLevel="1" x14ac:dyDescent="0.25">
      <c r="A355" s="117" t="s">
        <v>988</v>
      </c>
      <c r="B355" s="175" t="s">
        <v>860</v>
      </c>
      <c r="F355" s="176" t="str">
        <f t="shared" si="20"/>
        <v/>
      </c>
      <c r="G355" s="176" t="str">
        <f t="shared" si="21"/>
        <v/>
      </c>
    </row>
    <row r="356" spans="1:7" hidden="1" outlineLevel="1" x14ac:dyDescent="0.25">
      <c r="A356" s="117" t="s">
        <v>989</v>
      </c>
      <c r="B356" s="175" t="s">
        <v>862</v>
      </c>
      <c r="F356" s="176" t="str">
        <f t="shared" si="20"/>
        <v/>
      </c>
      <c r="G356" s="176" t="str">
        <f t="shared" si="21"/>
        <v/>
      </c>
    </row>
    <row r="357" spans="1:7" hidden="1" outlineLevel="1" x14ac:dyDescent="0.25">
      <c r="A357" s="117" t="s">
        <v>990</v>
      </c>
      <c r="B357" s="175"/>
      <c r="F357" s="176"/>
      <c r="G357" s="176"/>
    </row>
    <row r="358" spans="1:7" hidden="1" outlineLevel="1" x14ac:dyDescent="0.25">
      <c r="A358" s="117" t="s">
        <v>991</v>
      </c>
      <c r="B358" s="175"/>
      <c r="F358" s="176"/>
      <c r="G358" s="176"/>
    </row>
    <row r="359" spans="1:7" hidden="1" outlineLevel="1" x14ac:dyDescent="0.25">
      <c r="A359" s="117" t="s">
        <v>992</v>
      </c>
      <c r="B359" s="175"/>
      <c r="F359" s="176"/>
      <c r="G359" s="199"/>
    </row>
    <row r="360" spans="1:7" ht="15" customHeight="1" collapsed="1" x14ac:dyDescent="0.25">
      <c r="A360" s="170"/>
      <c r="B360" s="171" t="s">
        <v>993</v>
      </c>
      <c r="C360" s="170" t="s">
        <v>994</v>
      </c>
      <c r="D360" s="170"/>
      <c r="E360" s="170"/>
      <c r="F360" s="170"/>
      <c r="G360" s="172"/>
    </row>
    <row r="361" spans="1:7" x14ac:dyDescent="0.25">
      <c r="A361" s="117" t="s">
        <v>995</v>
      </c>
      <c r="B361" s="183" t="s">
        <v>996</v>
      </c>
      <c r="C361" s="117" t="s">
        <v>927</v>
      </c>
      <c r="G361" s="117"/>
    </row>
    <row r="362" spans="1:7" x14ac:dyDescent="0.25">
      <c r="A362" s="117" t="s">
        <v>997</v>
      </c>
      <c r="B362" s="183" t="s">
        <v>998</v>
      </c>
      <c r="C362" s="117" t="s">
        <v>927</v>
      </c>
      <c r="G362" s="117"/>
    </row>
    <row r="363" spans="1:7" x14ac:dyDescent="0.25">
      <c r="A363" s="117" t="s">
        <v>999</v>
      </c>
      <c r="B363" s="183" t="s">
        <v>1000</v>
      </c>
      <c r="C363" s="117" t="s">
        <v>927</v>
      </c>
      <c r="G363" s="117"/>
    </row>
    <row r="364" spans="1:7" x14ac:dyDescent="0.25">
      <c r="A364" s="117" t="s">
        <v>1001</v>
      </c>
      <c r="B364" s="183" t="s">
        <v>1002</v>
      </c>
      <c r="C364" s="117" t="s">
        <v>927</v>
      </c>
      <c r="G364" s="117"/>
    </row>
    <row r="365" spans="1:7" x14ac:dyDescent="0.25">
      <c r="A365" s="117" t="s">
        <v>1003</v>
      </c>
      <c r="B365" s="183" t="s">
        <v>1004</v>
      </c>
      <c r="C365" s="117" t="s">
        <v>927</v>
      </c>
      <c r="G365" s="117"/>
    </row>
    <row r="366" spans="1:7" x14ac:dyDescent="0.25">
      <c r="A366" s="117" t="s">
        <v>1005</v>
      </c>
      <c r="B366" s="183" t="s">
        <v>1006</v>
      </c>
      <c r="C366" s="117" t="s">
        <v>927</v>
      </c>
      <c r="G366" s="117"/>
    </row>
    <row r="367" spans="1:7" x14ac:dyDescent="0.25">
      <c r="A367" s="117" t="s">
        <v>1007</v>
      </c>
      <c r="B367" s="183" t="s">
        <v>1008</v>
      </c>
      <c r="C367" s="117" t="s">
        <v>927</v>
      </c>
      <c r="G367" s="117"/>
    </row>
    <row r="368" spans="1:7" x14ac:dyDescent="0.25">
      <c r="A368" s="117" t="s">
        <v>1009</v>
      </c>
      <c r="B368" s="183" t="s">
        <v>1010</v>
      </c>
      <c r="C368" s="117" t="s">
        <v>927</v>
      </c>
      <c r="G368" s="117"/>
    </row>
    <row r="369" spans="1:7" x14ac:dyDescent="0.25">
      <c r="A369" s="117" t="s">
        <v>1011</v>
      </c>
      <c r="B369" s="183" t="s">
        <v>1012</v>
      </c>
      <c r="C369" s="117" t="s">
        <v>927</v>
      </c>
      <c r="G369" s="117"/>
    </row>
    <row r="370" spans="1:7" x14ac:dyDescent="0.25">
      <c r="A370" s="117" t="s">
        <v>1013</v>
      </c>
      <c r="B370" s="183" t="s">
        <v>141</v>
      </c>
      <c r="C370" s="117" t="s">
        <v>927</v>
      </c>
      <c r="G370" s="117"/>
    </row>
    <row r="371" spans="1:7" hidden="1" outlineLevel="1" x14ac:dyDescent="0.25">
      <c r="A371" s="117" t="s">
        <v>1014</v>
      </c>
      <c r="B371" s="175" t="s">
        <v>1015</v>
      </c>
      <c r="C371" s="180"/>
      <c r="G371" s="117"/>
    </row>
    <row r="372" spans="1:7" hidden="1" outlineLevel="1" x14ac:dyDescent="0.25">
      <c r="A372" s="117" t="s">
        <v>1016</v>
      </c>
      <c r="B372" s="175" t="s">
        <v>145</v>
      </c>
      <c r="C372" s="180"/>
      <c r="G372" s="117"/>
    </row>
    <row r="373" spans="1:7" hidden="1" outlineLevel="1" x14ac:dyDescent="0.25">
      <c r="A373" s="117" t="s">
        <v>1017</v>
      </c>
      <c r="B373" s="175" t="s">
        <v>145</v>
      </c>
      <c r="C373" s="180"/>
      <c r="G373" s="117"/>
    </row>
    <row r="374" spans="1:7" hidden="1" outlineLevel="1" x14ac:dyDescent="0.25">
      <c r="A374" s="117" t="s">
        <v>1018</v>
      </c>
      <c r="B374" s="175" t="s">
        <v>145</v>
      </c>
      <c r="C374" s="180"/>
      <c r="G374" s="117"/>
    </row>
    <row r="375" spans="1:7" hidden="1" outlineLevel="1" x14ac:dyDescent="0.25">
      <c r="A375" s="117" t="s">
        <v>1019</v>
      </c>
      <c r="B375" s="175" t="s">
        <v>145</v>
      </c>
      <c r="C375" s="180"/>
      <c r="G375" s="117"/>
    </row>
    <row r="376" spans="1:7" hidden="1" outlineLevel="1" x14ac:dyDescent="0.25">
      <c r="A376" s="117" t="s">
        <v>1020</v>
      </c>
      <c r="B376" s="175" t="s">
        <v>145</v>
      </c>
      <c r="C376" s="180"/>
      <c r="G376" s="117"/>
    </row>
    <row r="377" spans="1:7" hidden="1" outlineLevel="1" x14ac:dyDescent="0.25">
      <c r="A377" s="117" t="s">
        <v>1021</v>
      </c>
      <c r="B377" s="175" t="s">
        <v>145</v>
      </c>
      <c r="C377" s="180"/>
      <c r="G377" s="117"/>
    </row>
    <row r="378" spans="1:7" hidden="1" outlineLevel="1" x14ac:dyDescent="0.25">
      <c r="A378" s="117" t="s">
        <v>1022</v>
      </c>
      <c r="B378" s="175" t="s">
        <v>145</v>
      </c>
      <c r="C378" s="180"/>
      <c r="G378" s="117"/>
    </row>
    <row r="379" spans="1:7" hidden="1" outlineLevel="1" x14ac:dyDescent="0.25">
      <c r="A379" s="117" t="s">
        <v>1023</v>
      </c>
      <c r="B379" s="175" t="s">
        <v>145</v>
      </c>
      <c r="C379" s="180"/>
      <c r="G379" s="117"/>
    </row>
    <row r="380" spans="1:7" hidden="1" outlineLevel="1" x14ac:dyDescent="0.25">
      <c r="A380" s="117" t="s">
        <v>1024</v>
      </c>
      <c r="B380" s="175" t="s">
        <v>145</v>
      </c>
      <c r="C380" s="180"/>
      <c r="G380" s="117"/>
    </row>
    <row r="381" spans="1:7" hidden="1" outlineLevel="1" x14ac:dyDescent="0.25">
      <c r="A381" s="117" t="s">
        <v>1025</v>
      </c>
      <c r="B381" s="175" t="s">
        <v>145</v>
      </c>
      <c r="C381" s="180"/>
      <c r="G381" s="117"/>
    </row>
    <row r="382" spans="1:7" hidden="1" outlineLevel="1" x14ac:dyDescent="0.25">
      <c r="A382" s="117" t="s">
        <v>1026</v>
      </c>
      <c r="B382" s="175" t="s">
        <v>145</v>
      </c>
      <c r="C382" s="180"/>
    </row>
    <row r="383" spans="1:7" hidden="1" outlineLevel="1" x14ac:dyDescent="0.25">
      <c r="A383" s="117" t="s">
        <v>1027</v>
      </c>
      <c r="B383" s="175" t="s">
        <v>145</v>
      </c>
      <c r="C383" s="180"/>
    </row>
    <row r="384" spans="1:7" hidden="1" outlineLevel="1" x14ac:dyDescent="0.25">
      <c r="A384" s="117" t="s">
        <v>1028</v>
      </c>
      <c r="B384" s="175" t="s">
        <v>145</v>
      </c>
      <c r="C384" s="180"/>
    </row>
    <row r="385" spans="1:3" hidden="1" outlineLevel="1" x14ac:dyDescent="0.25">
      <c r="A385" s="117" t="s">
        <v>1029</v>
      </c>
      <c r="B385" s="175" t="s">
        <v>145</v>
      </c>
      <c r="C385" s="180"/>
    </row>
    <row r="386" spans="1:3" hidden="1" outlineLevel="1" x14ac:dyDescent="0.25">
      <c r="A386" s="117" t="s">
        <v>1030</v>
      </c>
      <c r="B386" s="175" t="s">
        <v>145</v>
      </c>
      <c r="C386" s="180"/>
    </row>
    <row r="387" spans="1:3" hidden="1" outlineLevel="1" x14ac:dyDescent="0.25">
      <c r="A387" s="117" t="s">
        <v>1031</v>
      </c>
      <c r="B387" s="175" t="s">
        <v>145</v>
      </c>
      <c r="C387" s="180"/>
    </row>
    <row r="388" spans="1:3" collapsed="1" x14ac:dyDescent="0.25">
      <c r="C388" s="180"/>
    </row>
    <row r="389" spans="1:3" x14ac:dyDescent="0.25">
      <c r="C389" s="180"/>
    </row>
    <row r="390" spans="1:3" x14ac:dyDescent="0.25">
      <c r="C390" s="180"/>
    </row>
    <row r="391" spans="1:3" x14ac:dyDescent="0.25">
      <c r="C391" s="180"/>
    </row>
    <row r="392" spans="1:3" x14ac:dyDescent="0.25">
      <c r="C392" s="180"/>
    </row>
    <row r="393" spans="1:3" x14ac:dyDescent="0.25">
      <c r="C393" s="180"/>
    </row>
  </sheetData>
  <sheetProtection algorithmName="SHA-512" hashValue="mPm7ZwaEqok99qNuAfZevozztCvExyp/FcG7UannAbpE5jEPgiy36SA49KxPBBLxnWGNa7oafsC7CMTKyOaXPg==" saltValue="Nc1ivatUTWtUgBvKQcvWrQ=="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B3DFBD1-8090-4818-BDE5-EA96A5CBFAB8}"/>
    <hyperlink ref="B7" location="'B1. HTT Mortgage Assets'!B166" display="7.A Residential Cover Pool" xr:uid="{045F2CF7-3306-4A11-8463-8101D0A0969A}"/>
    <hyperlink ref="B8" location="'B1. HTT Mortgage Assets'!B267" display="7.B Commercial Cover Pool" xr:uid="{759A3951-28B2-4E14-B3EA-0FDDC428CA4C}"/>
    <hyperlink ref="B149" location="'2. Harmonised Glossary'!A9" display="Breakdown by Interest Rate" xr:uid="{75B51BA0-63D6-40CA-9DB5-ADB157521142}"/>
    <hyperlink ref="B179" location="'2. Harmonised Glossary'!A14" display="Non-Performing Loans (NPLs)" xr:uid="{7677A159-5901-4630-B40B-BF9E034CCAE9}"/>
    <hyperlink ref="B11" location="'2. Harmonised Glossary'!A12" display="Property Type Information" xr:uid="{ED48B0A6-8EE8-46C7-82A6-701D07F862BD}"/>
    <hyperlink ref="B215" location="'2. Harmonised Glossary'!A288" display="Loan to Value (LTV) Information - Un-indexed" xr:uid="{562E29EB-F600-4C42-8349-9AB93FFCE7D6}"/>
    <hyperlink ref="B237" location="'2. Harmonised Glossary'!A11" display="Loan to Value (LTV) Information - Indexed" xr:uid="{90A9D16E-C68F-4AB6-B095-0D0368698684}"/>
    <hyperlink ref="B316" location="'2. Harmonised Glossary'!A11" display="Loan to Value (LTV) Information - Un-indexed" xr:uid="{DB1C7EE9-8F46-4965-AA4F-37C746B6B3CF}"/>
    <hyperlink ref="B338" location="'2. Harmonised Glossary'!A11" display="Loan to Value (LTV) Information - Indexed" xr:uid="{CE1C3E89-A770-456E-A320-DA31E2DC0F6F}"/>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D9522-4C67-4DE2-B86B-8F6A0326E3B3}">
  <sheetPr>
    <tabColor rgb="FFE36E00"/>
  </sheetPr>
  <dimension ref="A1:G211"/>
  <sheetViews>
    <sheetView zoomScale="80" zoomScaleNormal="80" workbookViewId="0"/>
  </sheetViews>
  <sheetFormatPr baseColWidth="10" defaultColWidth="8.85546875" defaultRowHeight="15" outlineLevelRow="1" x14ac:dyDescent="0.25"/>
  <cols>
    <col min="1" max="1" width="10.7109375" style="71" customWidth="1"/>
    <col min="2" max="2" width="60.7109375" style="71" customWidth="1"/>
    <col min="3" max="4" width="40.7109375" style="71" customWidth="1"/>
    <col min="5" max="5" width="6.7109375" style="71" customWidth="1"/>
    <col min="6" max="6" width="40.7109375" style="71" customWidth="1"/>
    <col min="7" max="7" width="40.7109375" style="67" customWidth="1"/>
    <col min="8" max="16384" width="8.85546875" style="114"/>
  </cols>
  <sheetData>
    <row r="1" spans="1:7" ht="31.5" x14ac:dyDescent="0.25">
      <c r="A1" s="66" t="s">
        <v>1032</v>
      </c>
      <c r="B1" s="66"/>
      <c r="C1" s="67"/>
      <c r="D1" s="67"/>
      <c r="E1" s="67"/>
      <c r="F1" s="206" t="s">
        <v>58</v>
      </c>
    </row>
    <row r="2" spans="1:7" ht="15.75" thickBot="1" x14ac:dyDescent="0.3">
      <c r="A2" s="67"/>
      <c r="B2" s="67"/>
      <c r="C2" s="67"/>
      <c r="D2" s="67"/>
      <c r="E2" s="67"/>
      <c r="F2" s="67"/>
    </row>
    <row r="3" spans="1:7" ht="19.5" thickBot="1" x14ac:dyDescent="0.3">
      <c r="A3" s="72"/>
      <c r="B3" s="73" t="s">
        <v>59</v>
      </c>
      <c r="C3" s="74" t="s">
        <v>1033</v>
      </c>
      <c r="D3" s="72"/>
      <c r="E3" s="72"/>
      <c r="F3" s="72"/>
      <c r="G3" s="72"/>
    </row>
    <row r="4" spans="1:7" ht="15.75" thickBot="1" x14ac:dyDescent="0.3"/>
    <row r="5" spans="1:7" ht="19.5" thickBot="1" x14ac:dyDescent="0.3">
      <c r="A5" s="77"/>
      <c r="B5" s="207" t="s">
        <v>1034</v>
      </c>
      <c r="C5" s="77"/>
      <c r="E5" s="79"/>
      <c r="F5" s="79"/>
    </row>
    <row r="6" spans="1:7" ht="15.75" thickBot="1" x14ac:dyDescent="0.3">
      <c r="B6" s="208" t="s">
        <v>1035</v>
      </c>
    </row>
    <row r="7" spans="1:7" x14ac:dyDescent="0.25">
      <c r="B7" s="84"/>
    </row>
    <row r="8" spans="1:7" ht="37.5" x14ac:dyDescent="0.25">
      <c r="A8" s="85" t="s">
        <v>69</v>
      </c>
      <c r="B8" s="85" t="s">
        <v>1035</v>
      </c>
      <c r="C8" s="86"/>
      <c r="D8" s="86"/>
      <c r="E8" s="86"/>
      <c r="F8" s="86"/>
      <c r="G8" s="209"/>
    </row>
    <row r="9" spans="1:7" ht="15" customHeight="1" x14ac:dyDescent="0.25">
      <c r="A9" s="97"/>
      <c r="B9" s="98" t="s">
        <v>1036</v>
      </c>
      <c r="C9" s="97" t="s">
        <v>1037</v>
      </c>
      <c r="D9" s="97"/>
      <c r="E9" s="99"/>
      <c r="F9" s="97"/>
      <c r="G9" s="126"/>
    </row>
    <row r="10" spans="1:7" x14ac:dyDescent="0.25">
      <c r="A10" s="71" t="s">
        <v>1038</v>
      </c>
      <c r="B10" s="71" t="s">
        <v>1039</v>
      </c>
      <c r="C10" s="210" t="s">
        <v>494</v>
      </c>
    </row>
    <row r="11" spans="1:7" outlineLevel="1" x14ac:dyDescent="0.25">
      <c r="A11" s="71" t="s">
        <v>1040</v>
      </c>
      <c r="B11" s="92" t="s">
        <v>590</v>
      </c>
    </row>
    <row r="12" spans="1:7" outlineLevel="1" x14ac:dyDescent="0.25">
      <c r="A12" s="71" t="s">
        <v>1041</v>
      </c>
      <c r="B12" s="92" t="s">
        <v>592</v>
      </c>
    </row>
    <row r="13" spans="1:7" outlineLevel="1" x14ac:dyDescent="0.25">
      <c r="A13" s="71" t="s">
        <v>1042</v>
      </c>
      <c r="B13" s="92"/>
    </row>
    <row r="14" spans="1:7" outlineLevel="1" x14ac:dyDescent="0.25">
      <c r="A14" s="71" t="s">
        <v>1043</v>
      </c>
      <c r="B14" s="92"/>
    </row>
    <row r="15" spans="1:7" outlineLevel="1" x14ac:dyDescent="0.25">
      <c r="A15" s="71" t="s">
        <v>1044</v>
      </c>
      <c r="B15" s="92"/>
    </row>
    <row r="16" spans="1:7" outlineLevel="1" x14ac:dyDescent="0.25">
      <c r="A16" s="71" t="s">
        <v>1045</v>
      </c>
      <c r="B16" s="92"/>
    </row>
    <row r="17" spans="1:7" ht="15" customHeight="1" x14ac:dyDescent="0.25">
      <c r="A17" s="97"/>
      <c r="B17" s="98" t="s">
        <v>1046</v>
      </c>
      <c r="C17" s="97" t="s">
        <v>1047</v>
      </c>
      <c r="D17" s="97"/>
      <c r="E17" s="99"/>
      <c r="F17" s="126"/>
      <c r="G17" s="126"/>
    </row>
    <row r="18" spans="1:7" x14ac:dyDescent="0.25">
      <c r="A18" s="71" t="s">
        <v>1048</v>
      </c>
      <c r="B18" s="71" t="s">
        <v>601</v>
      </c>
      <c r="C18" s="211" t="s">
        <v>494</v>
      </c>
    </row>
    <row r="19" spans="1:7" outlineLevel="1" x14ac:dyDescent="0.25">
      <c r="A19" s="71" t="s">
        <v>1049</v>
      </c>
      <c r="C19" s="211"/>
    </row>
    <row r="20" spans="1:7" outlineLevel="1" x14ac:dyDescent="0.25">
      <c r="A20" s="71" t="s">
        <v>1050</v>
      </c>
      <c r="C20" s="211"/>
    </row>
    <row r="21" spans="1:7" outlineLevel="1" x14ac:dyDescent="0.25">
      <c r="A21" s="71" t="s">
        <v>1051</v>
      </c>
      <c r="C21" s="211"/>
    </row>
    <row r="22" spans="1:7" outlineLevel="1" x14ac:dyDescent="0.25">
      <c r="A22" s="71" t="s">
        <v>1052</v>
      </c>
      <c r="C22" s="211"/>
    </row>
    <row r="23" spans="1:7" outlineLevel="1" x14ac:dyDescent="0.25">
      <c r="A23" s="71" t="s">
        <v>1053</v>
      </c>
      <c r="C23" s="211"/>
    </row>
    <row r="24" spans="1:7" outlineLevel="1" x14ac:dyDescent="0.25">
      <c r="A24" s="71" t="s">
        <v>1054</v>
      </c>
      <c r="C24" s="211"/>
    </row>
    <row r="25" spans="1:7" ht="15" customHeight="1" x14ac:dyDescent="0.25">
      <c r="A25" s="97"/>
      <c r="B25" s="98" t="s">
        <v>1055</v>
      </c>
      <c r="C25" s="97" t="s">
        <v>1047</v>
      </c>
      <c r="D25" s="97"/>
      <c r="E25" s="99"/>
      <c r="F25" s="126"/>
      <c r="G25" s="126"/>
    </row>
    <row r="26" spans="1:7" x14ac:dyDescent="0.25">
      <c r="A26" s="71" t="s">
        <v>1056</v>
      </c>
      <c r="B26" s="212" t="s">
        <v>610</v>
      </c>
      <c r="C26" s="211">
        <f>SUM(C27:C54)</f>
        <v>0</v>
      </c>
      <c r="D26" s="212"/>
      <c r="F26" s="212"/>
      <c r="G26" s="71"/>
    </row>
    <row r="27" spans="1:7" x14ac:dyDescent="0.25">
      <c r="A27" s="71" t="s">
        <v>1057</v>
      </c>
      <c r="B27" s="71" t="s">
        <v>612</v>
      </c>
      <c r="C27" s="211" t="s">
        <v>494</v>
      </c>
      <c r="D27" s="212"/>
      <c r="F27" s="212"/>
      <c r="G27" s="71"/>
    </row>
    <row r="28" spans="1:7" x14ac:dyDescent="0.25">
      <c r="A28" s="71" t="s">
        <v>1058</v>
      </c>
      <c r="B28" s="71" t="s">
        <v>614</v>
      </c>
      <c r="C28" s="211" t="s">
        <v>494</v>
      </c>
      <c r="D28" s="212"/>
      <c r="F28" s="212"/>
      <c r="G28" s="71"/>
    </row>
    <row r="29" spans="1:7" x14ac:dyDescent="0.25">
      <c r="A29" s="71" t="s">
        <v>1059</v>
      </c>
      <c r="B29" s="71" t="s">
        <v>616</v>
      </c>
      <c r="C29" s="211" t="s">
        <v>494</v>
      </c>
      <c r="D29" s="212"/>
      <c r="F29" s="212"/>
      <c r="G29" s="71"/>
    </row>
    <row r="30" spans="1:7" x14ac:dyDescent="0.25">
      <c r="A30" s="71" t="s">
        <v>1060</v>
      </c>
      <c r="B30" s="71" t="s">
        <v>618</v>
      </c>
      <c r="C30" s="211" t="s">
        <v>494</v>
      </c>
      <c r="D30" s="212"/>
      <c r="F30" s="212"/>
      <c r="G30" s="71"/>
    </row>
    <row r="31" spans="1:7" x14ac:dyDescent="0.25">
      <c r="A31" s="71" t="s">
        <v>1061</v>
      </c>
      <c r="B31" s="71" t="s">
        <v>620</v>
      </c>
      <c r="C31" s="211" t="s">
        <v>494</v>
      </c>
      <c r="D31" s="212"/>
      <c r="F31" s="212"/>
      <c r="G31" s="71"/>
    </row>
    <row r="32" spans="1:7" x14ac:dyDescent="0.25">
      <c r="A32" s="71" t="s">
        <v>1062</v>
      </c>
      <c r="B32" s="71" t="s">
        <v>622</v>
      </c>
      <c r="C32" s="211" t="s">
        <v>494</v>
      </c>
      <c r="D32" s="212"/>
      <c r="F32" s="212"/>
      <c r="G32" s="71"/>
    </row>
    <row r="33" spans="1:7" x14ac:dyDescent="0.25">
      <c r="A33" s="71" t="s">
        <v>1063</v>
      </c>
      <c r="B33" s="71" t="s">
        <v>624</v>
      </c>
      <c r="C33" s="211" t="s">
        <v>494</v>
      </c>
      <c r="D33" s="212"/>
      <c r="F33" s="212"/>
      <c r="G33" s="71"/>
    </row>
    <row r="34" spans="1:7" x14ac:dyDescent="0.25">
      <c r="A34" s="71" t="s">
        <v>1064</v>
      </c>
      <c r="B34" s="71" t="s">
        <v>626</v>
      </c>
      <c r="C34" s="211" t="s">
        <v>494</v>
      </c>
      <c r="D34" s="212"/>
      <c r="F34" s="212"/>
      <c r="G34" s="71"/>
    </row>
    <row r="35" spans="1:7" x14ac:dyDescent="0.25">
      <c r="A35" s="71" t="s">
        <v>1065</v>
      </c>
      <c r="B35" s="71" t="s">
        <v>628</v>
      </c>
      <c r="C35" s="211" t="s">
        <v>494</v>
      </c>
      <c r="D35" s="212"/>
      <c r="F35" s="212"/>
      <c r="G35" s="71"/>
    </row>
    <row r="36" spans="1:7" x14ac:dyDescent="0.25">
      <c r="A36" s="71" t="s">
        <v>1066</v>
      </c>
      <c r="B36" s="71" t="s">
        <v>630</v>
      </c>
      <c r="C36" s="211" t="s">
        <v>494</v>
      </c>
      <c r="D36" s="212"/>
      <c r="F36" s="212"/>
      <c r="G36" s="71"/>
    </row>
    <row r="37" spans="1:7" x14ac:dyDescent="0.25">
      <c r="A37" s="71" t="s">
        <v>1067</v>
      </c>
      <c r="B37" s="71" t="s">
        <v>632</v>
      </c>
      <c r="C37" s="211" t="s">
        <v>494</v>
      </c>
      <c r="D37" s="212"/>
      <c r="F37" s="212"/>
      <c r="G37" s="71"/>
    </row>
    <row r="38" spans="1:7" x14ac:dyDescent="0.25">
      <c r="A38" s="71" t="s">
        <v>1068</v>
      </c>
      <c r="B38" s="71" t="s">
        <v>634</v>
      </c>
      <c r="C38" s="211" t="s">
        <v>494</v>
      </c>
      <c r="D38" s="212"/>
      <c r="F38" s="212"/>
      <c r="G38" s="71"/>
    </row>
    <row r="39" spans="1:7" x14ac:dyDescent="0.25">
      <c r="A39" s="71" t="s">
        <v>1069</v>
      </c>
      <c r="B39" s="71" t="s">
        <v>636</v>
      </c>
      <c r="C39" s="211" t="s">
        <v>494</v>
      </c>
      <c r="D39" s="212"/>
      <c r="F39" s="212"/>
      <c r="G39" s="71"/>
    </row>
    <row r="40" spans="1:7" x14ac:dyDescent="0.25">
      <c r="A40" s="71" t="s">
        <v>1070</v>
      </c>
      <c r="B40" s="71" t="s">
        <v>638</v>
      </c>
      <c r="C40" s="211" t="s">
        <v>494</v>
      </c>
      <c r="D40" s="212"/>
      <c r="F40" s="212"/>
      <c r="G40" s="71"/>
    </row>
    <row r="41" spans="1:7" x14ac:dyDescent="0.25">
      <c r="A41" s="71" t="s">
        <v>1071</v>
      </c>
      <c r="B41" s="71" t="s">
        <v>640</v>
      </c>
      <c r="C41" s="211" t="s">
        <v>494</v>
      </c>
      <c r="D41" s="212"/>
      <c r="F41" s="212"/>
      <c r="G41" s="71"/>
    </row>
    <row r="42" spans="1:7" x14ac:dyDescent="0.25">
      <c r="A42" s="71" t="s">
        <v>1072</v>
      </c>
      <c r="B42" s="71" t="s">
        <v>642</v>
      </c>
      <c r="C42" s="211" t="s">
        <v>494</v>
      </c>
      <c r="D42" s="212"/>
      <c r="F42" s="212"/>
      <c r="G42" s="71"/>
    </row>
    <row r="43" spans="1:7" x14ac:dyDescent="0.25">
      <c r="A43" s="71" t="s">
        <v>1073</v>
      </c>
      <c r="B43" s="71" t="s">
        <v>644</v>
      </c>
      <c r="C43" s="211" t="s">
        <v>494</v>
      </c>
      <c r="D43" s="212"/>
      <c r="F43" s="212"/>
      <c r="G43" s="71"/>
    </row>
    <row r="44" spans="1:7" x14ac:dyDescent="0.25">
      <c r="A44" s="71" t="s">
        <v>1074</v>
      </c>
      <c r="B44" s="71" t="s">
        <v>646</v>
      </c>
      <c r="C44" s="211" t="s">
        <v>494</v>
      </c>
      <c r="D44" s="212"/>
      <c r="F44" s="212"/>
      <c r="G44" s="71"/>
    </row>
    <row r="45" spans="1:7" x14ac:dyDescent="0.25">
      <c r="A45" s="71" t="s">
        <v>1075</v>
      </c>
      <c r="B45" s="71" t="s">
        <v>648</v>
      </c>
      <c r="C45" s="211" t="s">
        <v>494</v>
      </c>
      <c r="D45" s="212"/>
      <c r="F45" s="212"/>
      <c r="G45" s="71"/>
    </row>
    <row r="46" spans="1:7" x14ac:dyDescent="0.25">
      <c r="A46" s="71" t="s">
        <v>1076</v>
      </c>
      <c r="B46" s="71" t="s">
        <v>650</v>
      </c>
      <c r="C46" s="211" t="s">
        <v>494</v>
      </c>
      <c r="D46" s="212"/>
      <c r="F46" s="212"/>
      <c r="G46" s="71"/>
    </row>
    <row r="47" spans="1:7" x14ac:dyDescent="0.25">
      <c r="A47" s="71" t="s">
        <v>1077</v>
      </c>
      <c r="B47" s="71" t="s">
        <v>652</v>
      </c>
      <c r="C47" s="211" t="s">
        <v>494</v>
      </c>
      <c r="D47" s="212"/>
      <c r="F47" s="212"/>
      <c r="G47" s="71"/>
    </row>
    <row r="48" spans="1:7" x14ac:dyDescent="0.25">
      <c r="A48" s="71" t="s">
        <v>1078</v>
      </c>
      <c r="B48" s="71" t="s">
        <v>654</v>
      </c>
      <c r="C48" s="211" t="s">
        <v>494</v>
      </c>
      <c r="D48" s="212"/>
      <c r="F48" s="212"/>
      <c r="G48" s="71"/>
    </row>
    <row r="49" spans="1:7" x14ac:dyDescent="0.25">
      <c r="A49" s="71" t="s">
        <v>1079</v>
      </c>
      <c r="B49" s="71" t="s">
        <v>656</v>
      </c>
      <c r="C49" s="211" t="s">
        <v>494</v>
      </c>
      <c r="D49" s="212"/>
      <c r="F49" s="212"/>
      <c r="G49" s="71"/>
    </row>
    <row r="50" spans="1:7" x14ac:dyDescent="0.25">
      <c r="A50" s="71" t="s">
        <v>1080</v>
      </c>
      <c r="B50" s="71" t="s">
        <v>658</v>
      </c>
      <c r="C50" s="211" t="s">
        <v>494</v>
      </c>
      <c r="D50" s="212"/>
      <c r="F50" s="212"/>
      <c r="G50" s="71"/>
    </row>
    <row r="51" spans="1:7" x14ac:dyDescent="0.25">
      <c r="A51" s="71" t="s">
        <v>1081</v>
      </c>
      <c r="B51" s="71" t="s">
        <v>660</v>
      </c>
      <c r="C51" s="211" t="s">
        <v>494</v>
      </c>
      <c r="D51" s="212"/>
      <c r="F51" s="212"/>
      <c r="G51" s="71"/>
    </row>
    <row r="52" spans="1:7" x14ac:dyDescent="0.25">
      <c r="A52" s="71" t="s">
        <v>1082</v>
      </c>
      <c r="B52" s="71" t="s">
        <v>662</v>
      </c>
      <c r="C52" s="211" t="s">
        <v>494</v>
      </c>
      <c r="D52" s="212"/>
      <c r="F52" s="212"/>
      <c r="G52" s="71"/>
    </row>
    <row r="53" spans="1:7" x14ac:dyDescent="0.25">
      <c r="A53" s="71" t="s">
        <v>1083</v>
      </c>
      <c r="B53" s="71" t="s">
        <v>664</v>
      </c>
      <c r="C53" s="211" t="s">
        <v>494</v>
      </c>
      <c r="D53" s="212"/>
      <c r="F53" s="212"/>
      <c r="G53" s="71"/>
    </row>
    <row r="54" spans="1:7" x14ac:dyDescent="0.25">
      <c r="A54" s="71" t="s">
        <v>1084</v>
      </c>
      <c r="B54" s="71" t="s">
        <v>666</v>
      </c>
      <c r="C54" s="211" t="s">
        <v>494</v>
      </c>
      <c r="D54" s="212"/>
      <c r="F54" s="212"/>
      <c r="G54" s="71"/>
    </row>
    <row r="55" spans="1:7" x14ac:dyDescent="0.25">
      <c r="A55" s="71" t="s">
        <v>1085</v>
      </c>
      <c r="B55" s="212" t="s">
        <v>342</v>
      </c>
      <c r="C55" s="213">
        <f>SUM(C56:C58)</f>
        <v>0</v>
      </c>
      <c r="D55" s="212"/>
      <c r="F55" s="212"/>
      <c r="G55" s="71"/>
    </row>
    <row r="56" spans="1:7" x14ac:dyDescent="0.25">
      <c r="A56" s="71" t="s">
        <v>1086</v>
      </c>
      <c r="B56" s="71" t="s">
        <v>669</v>
      </c>
      <c r="C56" s="211" t="s">
        <v>494</v>
      </c>
      <c r="D56" s="212"/>
      <c r="F56" s="212"/>
      <c r="G56" s="71"/>
    </row>
    <row r="57" spans="1:7" x14ac:dyDescent="0.25">
      <c r="A57" s="71" t="s">
        <v>1087</v>
      </c>
      <c r="B57" s="71" t="s">
        <v>671</v>
      </c>
      <c r="C57" s="211" t="s">
        <v>494</v>
      </c>
      <c r="D57" s="212"/>
      <c r="F57" s="212"/>
      <c r="G57" s="71"/>
    </row>
    <row r="58" spans="1:7" x14ac:dyDescent="0.25">
      <c r="A58" s="71" t="s">
        <v>1088</v>
      </c>
      <c r="B58" s="71" t="s">
        <v>6</v>
      </c>
      <c r="C58" s="211" t="s">
        <v>494</v>
      </c>
      <c r="D58" s="212"/>
      <c r="F58" s="212"/>
      <c r="G58" s="71"/>
    </row>
    <row r="59" spans="1:7" x14ac:dyDescent="0.25">
      <c r="A59" s="71" t="s">
        <v>1089</v>
      </c>
      <c r="B59" s="212" t="s">
        <v>141</v>
      </c>
      <c r="C59" s="213">
        <f>SUM(C60:C69)</f>
        <v>0</v>
      </c>
      <c r="D59" s="212"/>
      <c r="F59" s="212"/>
      <c r="G59" s="71"/>
    </row>
    <row r="60" spans="1:7" x14ac:dyDescent="0.25">
      <c r="A60" s="71" t="s">
        <v>1090</v>
      </c>
      <c r="B60" s="94" t="s">
        <v>344</v>
      </c>
      <c r="C60" s="211" t="s">
        <v>494</v>
      </c>
      <c r="D60" s="212"/>
      <c r="F60" s="212"/>
      <c r="G60" s="71"/>
    </row>
    <row r="61" spans="1:7" x14ac:dyDescent="0.25">
      <c r="A61" s="71" t="s">
        <v>1091</v>
      </c>
      <c r="B61" s="94" t="s">
        <v>346</v>
      </c>
      <c r="C61" s="211" t="s">
        <v>494</v>
      </c>
      <c r="D61" s="212"/>
      <c r="F61" s="212"/>
      <c r="G61" s="71"/>
    </row>
    <row r="62" spans="1:7" x14ac:dyDescent="0.25">
      <c r="A62" s="71" t="s">
        <v>1092</v>
      </c>
      <c r="B62" s="94" t="s">
        <v>348</v>
      </c>
      <c r="C62" s="211" t="s">
        <v>494</v>
      </c>
      <c r="D62" s="212"/>
      <c r="F62" s="212"/>
      <c r="G62" s="71"/>
    </row>
    <row r="63" spans="1:7" x14ac:dyDescent="0.25">
      <c r="A63" s="71" t="s">
        <v>1093</v>
      </c>
      <c r="B63" s="94" t="s">
        <v>350</v>
      </c>
      <c r="C63" s="211" t="s">
        <v>494</v>
      </c>
      <c r="D63" s="212"/>
      <c r="F63" s="212"/>
      <c r="G63" s="71"/>
    </row>
    <row r="64" spans="1:7" x14ac:dyDescent="0.25">
      <c r="A64" s="71" t="s">
        <v>1094</v>
      </c>
      <c r="B64" s="94" t="s">
        <v>352</v>
      </c>
      <c r="C64" s="211" t="s">
        <v>494</v>
      </c>
      <c r="D64" s="212"/>
      <c r="F64" s="212"/>
      <c r="G64" s="71"/>
    </row>
    <row r="65" spans="1:7" x14ac:dyDescent="0.25">
      <c r="A65" s="71" t="s">
        <v>1095</v>
      </c>
      <c r="B65" s="94" t="s">
        <v>354</v>
      </c>
      <c r="C65" s="211" t="s">
        <v>494</v>
      </c>
      <c r="D65" s="212"/>
      <c r="F65" s="212"/>
      <c r="G65" s="71"/>
    </row>
    <row r="66" spans="1:7" x14ac:dyDescent="0.25">
      <c r="A66" s="71" t="s">
        <v>1096</v>
      </c>
      <c r="B66" s="94" t="s">
        <v>356</v>
      </c>
      <c r="C66" s="211" t="s">
        <v>494</v>
      </c>
      <c r="D66" s="212"/>
      <c r="F66" s="212"/>
      <c r="G66" s="71"/>
    </row>
    <row r="67" spans="1:7" x14ac:dyDescent="0.25">
      <c r="A67" s="71" t="s">
        <v>1097</v>
      </c>
      <c r="B67" s="94" t="s">
        <v>358</v>
      </c>
      <c r="C67" s="211" t="s">
        <v>494</v>
      </c>
      <c r="D67" s="212"/>
      <c r="F67" s="212"/>
      <c r="G67" s="71"/>
    </row>
    <row r="68" spans="1:7" x14ac:dyDescent="0.25">
      <c r="A68" s="71" t="s">
        <v>1098</v>
      </c>
      <c r="B68" s="94" t="s">
        <v>360</v>
      </c>
      <c r="C68" s="211" t="s">
        <v>494</v>
      </c>
      <c r="D68" s="212"/>
      <c r="F68" s="212"/>
      <c r="G68" s="71"/>
    </row>
    <row r="69" spans="1:7" x14ac:dyDescent="0.25">
      <c r="A69" s="71" t="s">
        <v>1099</v>
      </c>
      <c r="B69" s="94" t="s">
        <v>141</v>
      </c>
      <c r="C69" s="211" t="s">
        <v>494</v>
      </c>
      <c r="D69" s="212"/>
      <c r="F69" s="212"/>
      <c r="G69" s="71"/>
    </row>
    <row r="70" spans="1:7" outlineLevel="1" x14ac:dyDescent="0.25">
      <c r="A70" s="71" t="s">
        <v>1100</v>
      </c>
      <c r="B70" s="111" t="s">
        <v>145</v>
      </c>
      <c r="C70" s="211"/>
      <c r="G70" s="71"/>
    </row>
    <row r="71" spans="1:7" outlineLevel="1" x14ac:dyDescent="0.25">
      <c r="A71" s="71" t="s">
        <v>1101</v>
      </c>
      <c r="B71" s="111" t="s">
        <v>145</v>
      </c>
      <c r="C71" s="211"/>
      <c r="G71" s="71"/>
    </row>
    <row r="72" spans="1:7" outlineLevel="1" x14ac:dyDescent="0.25">
      <c r="A72" s="71" t="s">
        <v>1102</v>
      </c>
      <c r="B72" s="111" t="s">
        <v>145</v>
      </c>
      <c r="C72" s="211"/>
      <c r="G72" s="71"/>
    </row>
    <row r="73" spans="1:7" outlineLevel="1" x14ac:dyDescent="0.25">
      <c r="A73" s="71" t="s">
        <v>1103</v>
      </c>
      <c r="B73" s="111" t="s">
        <v>145</v>
      </c>
      <c r="C73" s="211"/>
      <c r="G73" s="71"/>
    </row>
    <row r="74" spans="1:7" outlineLevel="1" x14ac:dyDescent="0.25">
      <c r="A74" s="71" t="s">
        <v>1104</v>
      </c>
      <c r="B74" s="111" t="s">
        <v>145</v>
      </c>
      <c r="C74" s="211"/>
      <c r="G74" s="71"/>
    </row>
    <row r="75" spans="1:7" outlineLevel="1" x14ac:dyDescent="0.25">
      <c r="A75" s="71" t="s">
        <v>1105</v>
      </c>
      <c r="B75" s="111" t="s">
        <v>145</v>
      </c>
      <c r="C75" s="211"/>
      <c r="G75" s="71"/>
    </row>
    <row r="76" spans="1:7" outlineLevel="1" x14ac:dyDescent="0.25">
      <c r="A76" s="71" t="s">
        <v>1106</v>
      </c>
      <c r="B76" s="111" t="s">
        <v>145</v>
      </c>
      <c r="C76" s="211"/>
      <c r="G76" s="71"/>
    </row>
    <row r="77" spans="1:7" outlineLevel="1" x14ac:dyDescent="0.25">
      <c r="A77" s="71" t="s">
        <v>1107</v>
      </c>
      <c r="B77" s="111" t="s">
        <v>145</v>
      </c>
      <c r="C77" s="211"/>
      <c r="G77" s="71"/>
    </row>
    <row r="78" spans="1:7" outlineLevel="1" x14ac:dyDescent="0.25">
      <c r="A78" s="71" t="s">
        <v>1108</v>
      </c>
      <c r="B78" s="111" t="s">
        <v>145</v>
      </c>
      <c r="C78" s="211"/>
      <c r="G78" s="71"/>
    </row>
    <row r="79" spans="1:7" outlineLevel="1" x14ac:dyDescent="0.25">
      <c r="A79" s="71" t="s">
        <v>1109</v>
      </c>
      <c r="B79" s="111" t="s">
        <v>145</v>
      </c>
      <c r="C79" s="211"/>
      <c r="G79" s="71"/>
    </row>
    <row r="80" spans="1:7" ht="15" customHeight="1" x14ac:dyDescent="0.25">
      <c r="A80" s="97"/>
      <c r="B80" s="98" t="s">
        <v>1110</v>
      </c>
      <c r="C80" s="97" t="s">
        <v>1047</v>
      </c>
      <c r="D80" s="97"/>
      <c r="E80" s="99"/>
      <c r="F80" s="126"/>
      <c r="G80" s="126"/>
    </row>
    <row r="81" spans="1:7" x14ac:dyDescent="0.25">
      <c r="A81" s="71" t="s">
        <v>1111</v>
      </c>
      <c r="B81" s="71" t="s">
        <v>747</v>
      </c>
      <c r="C81" s="211" t="s">
        <v>494</v>
      </c>
      <c r="E81" s="67"/>
    </row>
    <row r="82" spans="1:7" x14ac:dyDescent="0.25">
      <c r="A82" s="71" t="s">
        <v>1112</v>
      </c>
      <c r="B82" s="71" t="s">
        <v>749</v>
      </c>
      <c r="C82" s="211" t="s">
        <v>494</v>
      </c>
      <c r="E82" s="67"/>
    </row>
    <row r="83" spans="1:7" x14ac:dyDescent="0.25">
      <c r="A83" s="71" t="s">
        <v>1113</v>
      </c>
      <c r="B83" s="71" t="s">
        <v>141</v>
      </c>
      <c r="C83" s="211" t="s">
        <v>494</v>
      </c>
      <c r="E83" s="67"/>
    </row>
    <row r="84" spans="1:7" outlineLevel="1" x14ac:dyDescent="0.25">
      <c r="A84" s="71" t="s">
        <v>1114</v>
      </c>
      <c r="C84" s="211"/>
      <c r="E84" s="67"/>
    </row>
    <row r="85" spans="1:7" outlineLevel="1" x14ac:dyDescent="0.25">
      <c r="A85" s="71" t="s">
        <v>1115</v>
      </c>
      <c r="C85" s="211"/>
      <c r="E85" s="67"/>
    </row>
    <row r="86" spans="1:7" outlineLevel="1" x14ac:dyDescent="0.25">
      <c r="A86" s="71" t="s">
        <v>1116</v>
      </c>
      <c r="C86" s="211"/>
      <c r="E86" s="67"/>
    </row>
    <row r="87" spans="1:7" outlineLevel="1" x14ac:dyDescent="0.25">
      <c r="A87" s="71" t="s">
        <v>1117</v>
      </c>
      <c r="C87" s="211"/>
      <c r="E87" s="67"/>
    </row>
    <row r="88" spans="1:7" outlineLevel="1" x14ac:dyDescent="0.25">
      <c r="A88" s="71" t="s">
        <v>1118</v>
      </c>
      <c r="C88" s="211"/>
      <c r="E88" s="67"/>
    </row>
    <row r="89" spans="1:7" outlineLevel="1" x14ac:dyDescent="0.25">
      <c r="A89" s="71" t="s">
        <v>1119</v>
      </c>
      <c r="C89" s="211"/>
      <c r="E89" s="67"/>
    </row>
    <row r="90" spans="1:7" ht="15" customHeight="1" x14ac:dyDescent="0.25">
      <c r="A90" s="97"/>
      <c r="B90" s="98" t="s">
        <v>1120</v>
      </c>
      <c r="C90" s="97" t="s">
        <v>1047</v>
      </c>
      <c r="D90" s="97"/>
      <c r="E90" s="99"/>
      <c r="F90" s="126"/>
      <c r="G90" s="126"/>
    </row>
    <row r="91" spans="1:7" x14ac:dyDescent="0.25">
      <c r="A91" s="71" t="s">
        <v>1121</v>
      </c>
      <c r="B91" s="71" t="s">
        <v>759</v>
      </c>
      <c r="C91" s="211" t="s">
        <v>494</v>
      </c>
      <c r="E91" s="67"/>
    </row>
    <row r="92" spans="1:7" x14ac:dyDescent="0.25">
      <c r="A92" s="71" t="s">
        <v>1122</v>
      </c>
      <c r="B92" s="71" t="s">
        <v>761</v>
      </c>
      <c r="C92" s="211" t="s">
        <v>494</v>
      </c>
      <c r="E92" s="67"/>
    </row>
    <row r="93" spans="1:7" x14ac:dyDescent="0.25">
      <c r="A93" s="71" t="s">
        <v>1123</v>
      </c>
      <c r="B93" s="71" t="s">
        <v>141</v>
      </c>
      <c r="C93" s="211" t="s">
        <v>494</v>
      </c>
      <c r="E93" s="67"/>
    </row>
    <row r="94" spans="1:7" outlineLevel="1" x14ac:dyDescent="0.25">
      <c r="A94" s="71" t="s">
        <v>1124</v>
      </c>
      <c r="C94" s="211"/>
      <c r="E94" s="67"/>
    </row>
    <row r="95" spans="1:7" outlineLevel="1" x14ac:dyDescent="0.25">
      <c r="A95" s="71" t="s">
        <v>1125</v>
      </c>
      <c r="C95" s="211"/>
      <c r="E95" s="67"/>
    </row>
    <row r="96" spans="1:7" outlineLevel="1" x14ac:dyDescent="0.25">
      <c r="A96" s="71" t="s">
        <v>1126</v>
      </c>
      <c r="C96" s="211"/>
      <c r="E96" s="67"/>
    </row>
    <row r="97" spans="1:7" outlineLevel="1" x14ac:dyDescent="0.25">
      <c r="A97" s="71" t="s">
        <v>1127</v>
      </c>
      <c r="C97" s="211"/>
      <c r="E97" s="67"/>
    </row>
    <row r="98" spans="1:7" outlineLevel="1" x14ac:dyDescent="0.25">
      <c r="A98" s="71" t="s">
        <v>1128</v>
      </c>
      <c r="C98" s="211"/>
      <c r="E98" s="67"/>
    </row>
    <row r="99" spans="1:7" outlineLevel="1" x14ac:dyDescent="0.25">
      <c r="A99" s="71" t="s">
        <v>1129</v>
      </c>
      <c r="C99" s="211"/>
      <c r="E99" s="67"/>
    </row>
    <row r="100" spans="1:7" ht="15" customHeight="1" x14ac:dyDescent="0.25">
      <c r="A100" s="97"/>
      <c r="B100" s="98" t="s">
        <v>1130</v>
      </c>
      <c r="C100" s="97" t="s">
        <v>1047</v>
      </c>
      <c r="D100" s="97"/>
      <c r="E100" s="99"/>
      <c r="F100" s="126"/>
      <c r="G100" s="126"/>
    </row>
    <row r="101" spans="1:7" x14ac:dyDescent="0.25">
      <c r="A101" s="71" t="s">
        <v>1131</v>
      </c>
      <c r="B101" s="65" t="s">
        <v>771</v>
      </c>
      <c r="C101" s="211" t="s">
        <v>494</v>
      </c>
      <c r="E101" s="67"/>
    </row>
    <row r="102" spans="1:7" x14ac:dyDescent="0.25">
      <c r="A102" s="71" t="s">
        <v>1132</v>
      </c>
      <c r="B102" s="65" t="s">
        <v>773</v>
      </c>
      <c r="C102" s="211" t="s">
        <v>494</v>
      </c>
      <c r="E102" s="67"/>
    </row>
    <row r="103" spans="1:7" x14ac:dyDescent="0.25">
      <c r="A103" s="71" t="s">
        <v>1133</v>
      </c>
      <c r="B103" s="65" t="s">
        <v>775</v>
      </c>
      <c r="C103" s="211" t="s">
        <v>494</v>
      </c>
    </row>
    <row r="104" spans="1:7" x14ac:dyDescent="0.25">
      <c r="A104" s="71" t="s">
        <v>1134</v>
      </c>
      <c r="B104" s="65" t="s">
        <v>777</v>
      </c>
      <c r="C104" s="211" t="s">
        <v>494</v>
      </c>
    </row>
    <row r="105" spans="1:7" x14ac:dyDescent="0.25">
      <c r="A105" s="71" t="s">
        <v>1135</v>
      </c>
      <c r="B105" s="65" t="s">
        <v>779</v>
      </c>
      <c r="C105" s="211" t="s">
        <v>494</v>
      </c>
    </row>
    <row r="106" spans="1:7" outlineLevel="1" x14ac:dyDescent="0.25">
      <c r="A106" s="71" t="s">
        <v>1136</v>
      </c>
      <c r="B106" s="65"/>
      <c r="C106" s="211"/>
    </row>
    <row r="107" spans="1:7" outlineLevel="1" x14ac:dyDescent="0.25">
      <c r="A107" s="71" t="s">
        <v>1137</v>
      </c>
      <c r="B107" s="65"/>
      <c r="C107" s="211"/>
    </row>
    <row r="108" spans="1:7" outlineLevel="1" x14ac:dyDescent="0.25">
      <c r="A108" s="71" t="s">
        <v>1138</v>
      </c>
      <c r="B108" s="65"/>
      <c r="C108" s="211"/>
    </row>
    <row r="109" spans="1:7" outlineLevel="1" x14ac:dyDescent="0.25">
      <c r="A109" s="71" t="s">
        <v>1139</v>
      </c>
      <c r="B109" s="65"/>
      <c r="C109" s="211"/>
    </row>
    <row r="110" spans="1:7" ht="15" customHeight="1" x14ac:dyDescent="0.25">
      <c r="A110" s="97"/>
      <c r="B110" s="98" t="s">
        <v>1140</v>
      </c>
      <c r="C110" s="97" t="s">
        <v>1047</v>
      </c>
      <c r="D110" s="97"/>
      <c r="E110" s="99"/>
      <c r="F110" s="126"/>
      <c r="G110" s="126"/>
    </row>
    <row r="111" spans="1:7" x14ac:dyDescent="0.25">
      <c r="A111" s="71" t="s">
        <v>1141</v>
      </c>
      <c r="B111" s="71" t="s">
        <v>786</v>
      </c>
      <c r="C111" s="211" t="s">
        <v>494</v>
      </c>
      <c r="E111" s="67"/>
    </row>
    <row r="112" spans="1:7" outlineLevel="1" x14ac:dyDescent="0.25">
      <c r="A112" s="71" t="s">
        <v>1142</v>
      </c>
      <c r="C112" s="211"/>
      <c r="E112" s="67"/>
    </row>
    <row r="113" spans="1:7" outlineLevel="1" x14ac:dyDescent="0.25">
      <c r="A113" s="71" t="s">
        <v>1143</v>
      </c>
      <c r="C113" s="211"/>
      <c r="E113" s="67"/>
    </row>
    <row r="114" spans="1:7" outlineLevel="1" x14ac:dyDescent="0.25">
      <c r="A114" s="71" t="s">
        <v>1144</v>
      </c>
      <c r="C114" s="211"/>
      <c r="E114" s="67"/>
    </row>
    <row r="115" spans="1:7" outlineLevel="1" x14ac:dyDescent="0.25">
      <c r="A115" s="71" t="s">
        <v>1145</v>
      </c>
      <c r="C115" s="211"/>
      <c r="E115" s="67"/>
    </row>
    <row r="116" spans="1:7" ht="15" customHeight="1" x14ac:dyDescent="0.25">
      <c r="A116" s="97"/>
      <c r="B116" s="98" t="s">
        <v>1146</v>
      </c>
      <c r="C116" s="97" t="s">
        <v>792</v>
      </c>
      <c r="D116" s="97" t="s">
        <v>793</v>
      </c>
      <c r="E116" s="99"/>
      <c r="F116" s="97" t="s">
        <v>1047</v>
      </c>
      <c r="G116" s="97" t="s">
        <v>794</v>
      </c>
    </row>
    <row r="117" spans="1:7" x14ac:dyDescent="0.25">
      <c r="A117" s="71" t="s">
        <v>1147</v>
      </c>
      <c r="B117" s="94" t="s">
        <v>796</v>
      </c>
      <c r="C117" s="112" t="s">
        <v>494</v>
      </c>
      <c r="D117" s="89"/>
      <c r="E117" s="89"/>
      <c r="F117" s="214"/>
      <c r="G117" s="214"/>
    </row>
    <row r="118" spans="1:7" x14ac:dyDescent="0.25">
      <c r="A118" s="89"/>
      <c r="B118" s="215"/>
      <c r="C118" s="89"/>
      <c r="D118" s="89"/>
      <c r="E118" s="89"/>
      <c r="F118" s="214"/>
      <c r="G118" s="214"/>
    </row>
    <row r="119" spans="1:7" x14ac:dyDescent="0.25">
      <c r="B119" s="94" t="s">
        <v>797</v>
      </c>
      <c r="C119" s="89"/>
      <c r="D119" s="89"/>
      <c r="E119" s="89"/>
      <c r="F119" s="214"/>
      <c r="G119" s="214"/>
    </row>
    <row r="120" spans="1:7" x14ac:dyDescent="0.25">
      <c r="A120" s="71" t="s">
        <v>1148</v>
      </c>
      <c r="B120" s="94" t="s">
        <v>811</v>
      </c>
      <c r="C120" s="112" t="s">
        <v>494</v>
      </c>
      <c r="D120" s="112" t="s">
        <v>494</v>
      </c>
      <c r="E120" s="89"/>
      <c r="F120" s="128" t="str">
        <f t="shared" ref="F120:F143" si="0">IF($C$144=0,"",IF(C120="[for completion]","",C120/$C$144))</f>
        <v/>
      </c>
      <c r="G120" s="128" t="str">
        <f t="shared" ref="G120:G143" si="1">IF($D$144=0,"",IF(D120="[for completion]","",D120/$D$144))</f>
        <v/>
      </c>
    </row>
    <row r="121" spans="1:7" x14ac:dyDescent="0.25">
      <c r="A121" s="71" t="s">
        <v>1149</v>
      </c>
      <c r="B121" s="94" t="s">
        <v>811</v>
      </c>
      <c r="C121" s="112" t="s">
        <v>494</v>
      </c>
      <c r="D121" s="112" t="s">
        <v>494</v>
      </c>
      <c r="E121" s="89"/>
      <c r="F121" s="128" t="str">
        <f t="shared" si="0"/>
        <v/>
      </c>
      <c r="G121" s="128" t="str">
        <f t="shared" si="1"/>
        <v/>
      </c>
    </row>
    <row r="122" spans="1:7" x14ac:dyDescent="0.25">
      <c r="A122" s="71" t="s">
        <v>1150</v>
      </c>
      <c r="B122" s="94" t="s">
        <v>811</v>
      </c>
      <c r="C122" s="112" t="s">
        <v>494</v>
      </c>
      <c r="D122" s="112" t="s">
        <v>494</v>
      </c>
      <c r="E122" s="89"/>
      <c r="F122" s="128" t="str">
        <f t="shared" si="0"/>
        <v/>
      </c>
      <c r="G122" s="128" t="str">
        <f t="shared" si="1"/>
        <v/>
      </c>
    </row>
    <row r="123" spans="1:7" x14ac:dyDescent="0.25">
      <c r="A123" s="71" t="s">
        <v>1151</v>
      </c>
      <c r="B123" s="94" t="s">
        <v>811</v>
      </c>
      <c r="C123" s="112" t="s">
        <v>494</v>
      </c>
      <c r="D123" s="112" t="s">
        <v>494</v>
      </c>
      <c r="E123" s="89"/>
      <c r="F123" s="128" t="str">
        <f t="shared" si="0"/>
        <v/>
      </c>
      <c r="G123" s="128" t="str">
        <f t="shared" si="1"/>
        <v/>
      </c>
    </row>
    <row r="124" spans="1:7" x14ac:dyDescent="0.25">
      <c r="A124" s="71" t="s">
        <v>1152</v>
      </c>
      <c r="B124" s="94" t="s">
        <v>811</v>
      </c>
      <c r="C124" s="112" t="s">
        <v>494</v>
      </c>
      <c r="D124" s="112" t="s">
        <v>494</v>
      </c>
      <c r="E124" s="89"/>
      <c r="F124" s="128" t="str">
        <f t="shared" si="0"/>
        <v/>
      </c>
      <c r="G124" s="128" t="str">
        <f t="shared" si="1"/>
        <v/>
      </c>
    </row>
    <row r="125" spans="1:7" x14ac:dyDescent="0.25">
      <c r="A125" s="71" t="s">
        <v>1153</v>
      </c>
      <c r="B125" s="94" t="s">
        <v>811</v>
      </c>
      <c r="C125" s="112" t="s">
        <v>494</v>
      </c>
      <c r="D125" s="112" t="s">
        <v>494</v>
      </c>
      <c r="E125" s="89"/>
      <c r="F125" s="128" t="str">
        <f t="shared" si="0"/>
        <v/>
      </c>
      <c r="G125" s="128" t="str">
        <f t="shared" si="1"/>
        <v/>
      </c>
    </row>
    <row r="126" spans="1:7" x14ac:dyDescent="0.25">
      <c r="A126" s="71" t="s">
        <v>1154</v>
      </c>
      <c r="B126" s="94" t="s">
        <v>811</v>
      </c>
      <c r="C126" s="112" t="s">
        <v>494</v>
      </c>
      <c r="D126" s="112" t="s">
        <v>494</v>
      </c>
      <c r="E126" s="89"/>
      <c r="F126" s="128" t="str">
        <f t="shared" si="0"/>
        <v/>
      </c>
      <c r="G126" s="128" t="str">
        <f t="shared" si="1"/>
        <v/>
      </c>
    </row>
    <row r="127" spans="1:7" x14ac:dyDescent="0.25">
      <c r="A127" s="71" t="s">
        <v>1155</v>
      </c>
      <c r="B127" s="94" t="s">
        <v>811</v>
      </c>
      <c r="C127" s="112" t="s">
        <v>494</v>
      </c>
      <c r="D127" s="112" t="s">
        <v>494</v>
      </c>
      <c r="E127" s="89"/>
      <c r="F127" s="128" t="str">
        <f t="shared" si="0"/>
        <v/>
      </c>
      <c r="G127" s="128" t="str">
        <f t="shared" si="1"/>
        <v/>
      </c>
    </row>
    <row r="128" spans="1:7" x14ac:dyDescent="0.25">
      <c r="A128" s="71" t="s">
        <v>1156</v>
      </c>
      <c r="B128" s="94" t="s">
        <v>811</v>
      </c>
      <c r="C128" s="112" t="s">
        <v>494</v>
      </c>
      <c r="D128" s="112" t="s">
        <v>494</v>
      </c>
      <c r="E128" s="89"/>
      <c r="F128" s="128" t="str">
        <f t="shared" si="0"/>
        <v/>
      </c>
      <c r="G128" s="128" t="str">
        <f t="shared" si="1"/>
        <v/>
      </c>
    </row>
    <row r="129" spans="1:7" x14ac:dyDescent="0.25">
      <c r="A129" s="71" t="s">
        <v>1157</v>
      </c>
      <c r="B129" s="94" t="s">
        <v>811</v>
      </c>
      <c r="C129" s="112" t="s">
        <v>494</v>
      </c>
      <c r="D129" s="112" t="s">
        <v>494</v>
      </c>
      <c r="E129" s="94"/>
      <c r="F129" s="128" t="str">
        <f t="shared" si="0"/>
        <v/>
      </c>
      <c r="G129" s="128" t="str">
        <f t="shared" si="1"/>
        <v/>
      </c>
    </row>
    <row r="130" spans="1:7" x14ac:dyDescent="0.25">
      <c r="A130" s="71" t="s">
        <v>1158</v>
      </c>
      <c r="B130" s="94" t="s">
        <v>811</v>
      </c>
      <c r="C130" s="112" t="s">
        <v>494</v>
      </c>
      <c r="D130" s="112" t="s">
        <v>494</v>
      </c>
      <c r="E130" s="94"/>
      <c r="F130" s="128" t="str">
        <f t="shared" si="0"/>
        <v/>
      </c>
      <c r="G130" s="128" t="str">
        <f t="shared" si="1"/>
        <v/>
      </c>
    </row>
    <row r="131" spans="1:7" x14ac:dyDescent="0.25">
      <c r="A131" s="71" t="s">
        <v>1159</v>
      </c>
      <c r="B131" s="94" t="s">
        <v>811</v>
      </c>
      <c r="C131" s="112" t="s">
        <v>494</v>
      </c>
      <c r="D131" s="112" t="s">
        <v>494</v>
      </c>
      <c r="E131" s="94"/>
      <c r="F131" s="128" t="str">
        <f t="shared" si="0"/>
        <v/>
      </c>
      <c r="G131" s="128" t="str">
        <f t="shared" si="1"/>
        <v/>
      </c>
    </row>
    <row r="132" spans="1:7" x14ac:dyDescent="0.25">
      <c r="A132" s="71" t="s">
        <v>1160</v>
      </c>
      <c r="B132" s="94" t="s">
        <v>811</v>
      </c>
      <c r="C132" s="112" t="s">
        <v>494</v>
      </c>
      <c r="D132" s="112" t="s">
        <v>494</v>
      </c>
      <c r="E132" s="94"/>
      <c r="F132" s="128" t="str">
        <f t="shared" si="0"/>
        <v/>
      </c>
      <c r="G132" s="128" t="str">
        <f t="shared" si="1"/>
        <v/>
      </c>
    </row>
    <row r="133" spans="1:7" x14ac:dyDescent="0.25">
      <c r="A133" s="71" t="s">
        <v>1161</v>
      </c>
      <c r="B133" s="94" t="s">
        <v>811</v>
      </c>
      <c r="C133" s="112" t="s">
        <v>494</v>
      </c>
      <c r="D133" s="112" t="s">
        <v>494</v>
      </c>
      <c r="E133" s="94"/>
      <c r="F133" s="128" t="str">
        <f t="shared" si="0"/>
        <v/>
      </c>
      <c r="G133" s="128" t="str">
        <f t="shared" si="1"/>
        <v/>
      </c>
    </row>
    <row r="134" spans="1:7" x14ac:dyDescent="0.25">
      <c r="A134" s="71" t="s">
        <v>1162</v>
      </c>
      <c r="B134" s="94" t="s">
        <v>811</v>
      </c>
      <c r="C134" s="112" t="s">
        <v>494</v>
      </c>
      <c r="D134" s="112" t="s">
        <v>494</v>
      </c>
      <c r="E134" s="94"/>
      <c r="F134" s="128" t="str">
        <f t="shared" si="0"/>
        <v/>
      </c>
      <c r="G134" s="128" t="str">
        <f t="shared" si="1"/>
        <v/>
      </c>
    </row>
    <row r="135" spans="1:7" x14ac:dyDescent="0.25">
      <c r="A135" s="71" t="s">
        <v>1163</v>
      </c>
      <c r="B135" s="94" t="s">
        <v>811</v>
      </c>
      <c r="C135" s="112" t="s">
        <v>494</v>
      </c>
      <c r="D135" s="112" t="s">
        <v>494</v>
      </c>
      <c r="F135" s="128" t="str">
        <f t="shared" si="0"/>
        <v/>
      </c>
      <c r="G135" s="128" t="str">
        <f t="shared" si="1"/>
        <v/>
      </c>
    </row>
    <row r="136" spans="1:7" x14ac:dyDescent="0.25">
      <c r="A136" s="71" t="s">
        <v>1164</v>
      </c>
      <c r="B136" s="94" t="s">
        <v>811</v>
      </c>
      <c r="C136" s="112" t="s">
        <v>494</v>
      </c>
      <c r="D136" s="112" t="s">
        <v>494</v>
      </c>
      <c r="E136" s="105"/>
      <c r="F136" s="128" t="str">
        <f t="shared" si="0"/>
        <v/>
      </c>
      <c r="G136" s="128" t="str">
        <f t="shared" si="1"/>
        <v/>
      </c>
    </row>
    <row r="137" spans="1:7" x14ac:dyDescent="0.25">
      <c r="A137" s="71" t="s">
        <v>1165</v>
      </c>
      <c r="B137" s="94" t="s">
        <v>811</v>
      </c>
      <c r="C137" s="112" t="s">
        <v>494</v>
      </c>
      <c r="D137" s="112" t="s">
        <v>494</v>
      </c>
      <c r="E137" s="105"/>
      <c r="F137" s="128" t="str">
        <f t="shared" si="0"/>
        <v/>
      </c>
      <c r="G137" s="128" t="str">
        <f t="shared" si="1"/>
        <v/>
      </c>
    </row>
    <row r="138" spans="1:7" x14ac:dyDescent="0.25">
      <c r="A138" s="71" t="s">
        <v>1166</v>
      </c>
      <c r="B138" s="94" t="s">
        <v>811</v>
      </c>
      <c r="C138" s="112" t="s">
        <v>494</v>
      </c>
      <c r="D138" s="112" t="s">
        <v>494</v>
      </c>
      <c r="E138" s="105"/>
      <c r="F138" s="128" t="str">
        <f t="shared" si="0"/>
        <v/>
      </c>
      <c r="G138" s="128" t="str">
        <f t="shared" si="1"/>
        <v/>
      </c>
    </row>
    <row r="139" spans="1:7" x14ac:dyDescent="0.25">
      <c r="A139" s="71" t="s">
        <v>1167</v>
      </c>
      <c r="B139" s="94" t="s">
        <v>811</v>
      </c>
      <c r="C139" s="112" t="s">
        <v>494</v>
      </c>
      <c r="D139" s="112" t="s">
        <v>494</v>
      </c>
      <c r="E139" s="105"/>
      <c r="F139" s="128" t="str">
        <f t="shared" si="0"/>
        <v/>
      </c>
      <c r="G139" s="128" t="str">
        <f t="shared" si="1"/>
        <v/>
      </c>
    </row>
    <row r="140" spans="1:7" x14ac:dyDescent="0.25">
      <c r="A140" s="71" t="s">
        <v>1168</v>
      </c>
      <c r="B140" s="94" t="s">
        <v>811</v>
      </c>
      <c r="C140" s="112" t="s">
        <v>494</v>
      </c>
      <c r="D140" s="112" t="s">
        <v>494</v>
      </c>
      <c r="E140" s="105"/>
      <c r="F140" s="128" t="str">
        <f t="shared" si="0"/>
        <v/>
      </c>
      <c r="G140" s="128" t="str">
        <f t="shared" si="1"/>
        <v/>
      </c>
    </row>
    <row r="141" spans="1:7" x14ac:dyDescent="0.25">
      <c r="A141" s="71" t="s">
        <v>1169</v>
      </c>
      <c r="B141" s="94" t="s">
        <v>811</v>
      </c>
      <c r="C141" s="112" t="s">
        <v>494</v>
      </c>
      <c r="D141" s="112" t="s">
        <v>494</v>
      </c>
      <c r="E141" s="105"/>
      <c r="F141" s="128" t="str">
        <f t="shared" si="0"/>
        <v/>
      </c>
      <c r="G141" s="128" t="str">
        <f t="shared" si="1"/>
        <v/>
      </c>
    </row>
    <row r="142" spans="1:7" x14ac:dyDescent="0.25">
      <c r="A142" s="71" t="s">
        <v>1170</v>
      </c>
      <c r="B142" s="94" t="s">
        <v>811</v>
      </c>
      <c r="C142" s="112" t="s">
        <v>494</v>
      </c>
      <c r="D142" s="112" t="s">
        <v>494</v>
      </c>
      <c r="E142" s="105"/>
      <c r="F142" s="128" t="str">
        <f t="shared" si="0"/>
        <v/>
      </c>
      <c r="G142" s="128" t="str">
        <f t="shared" si="1"/>
        <v/>
      </c>
    </row>
    <row r="143" spans="1:7" x14ac:dyDescent="0.25">
      <c r="A143" s="71" t="s">
        <v>1171</v>
      </c>
      <c r="B143" s="94" t="s">
        <v>811</v>
      </c>
      <c r="C143" s="112" t="s">
        <v>494</v>
      </c>
      <c r="D143" s="112" t="s">
        <v>494</v>
      </c>
      <c r="E143" s="105"/>
      <c r="F143" s="128" t="str">
        <f t="shared" si="0"/>
        <v/>
      </c>
      <c r="G143" s="128" t="str">
        <f t="shared" si="1"/>
        <v/>
      </c>
    </row>
    <row r="144" spans="1:7" x14ac:dyDescent="0.25">
      <c r="A144" s="71" t="s">
        <v>1172</v>
      </c>
      <c r="B144" s="109" t="s">
        <v>143</v>
      </c>
      <c r="C144" s="94">
        <f>SUM(C120:C143)</f>
        <v>0</v>
      </c>
      <c r="D144" s="94">
        <f>SUM(D120:D143)</f>
        <v>0</v>
      </c>
      <c r="E144" s="105"/>
      <c r="F144" s="137">
        <f>SUM(F120:F143)</f>
        <v>0</v>
      </c>
      <c r="G144" s="137">
        <f>SUM(G120:G143)</f>
        <v>0</v>
      </c>
    </row>
    <row r="145" spans="1:7" ht="15" customHeight="1" x14ac:dyDescent="0.25">
      <c r="A145" s="97"/>
      <c r="B145" s="98" t="s">
        <v>1173</v>
      </c>
      <c r="C145" s="97" t="s">
        <v>792</v>
      </c>
      <c r="D145" s="97" t="s">
        <v>793</v>
      </c>
      <c r="E145" s="99"/>
      <c r="F145" s="97" t="s">
        <v>1047</v>
      </c>
      <c r="G145" s="97" t="s">
        <v>794</v>
      </c>
    </row>
    <row r="146" spans="1:7" x14ac:dyDescent="0.25">
      <c r="A146" s="71" t="s">
        <v>1174</v>
      </c>
      <c r="B146" s="71" t="s">
        <v>832</v>
      </c>
      <c r="C146" s="211" t="s">
        <v>494</v>
      </c>
      <c r="G146" s="71"/>
    </row>
    <row r="147" spans="1:7" x14ac:dyDescent="0.25">
      <c r="G147" s="71"/>
    </row>
    <row r="148" spans="1:7" x14ac:dyDescent="0.25">
      <c r="B148" s="94" t="s">
        <v>833</v>
      </c>
      <c r="G148" s="71"/>
    </row>
    <row r="149" spans="1:7" x14ac:dyDescent="0.25">
      <c r="A149" s="71" t="s">
        <v>1175</v>
      </c>
      <c r="B149" s="71" t="s">
        <v>835</v>
      </c>
      <c r="C149" s="112" t="s">
        <v>494</v>
      </c>
      <c r="D149" s="112" t="s">
        <v>494</v>
      </c>
      <c r="F149" s="128" t="str">
        <f t="shared" ref="F149:F156" si="2">IF($C$157=0,"",IF(C149="[for completion]","",C149/$C$157))</f>
        <v/>
      </c>
      <c r="G149" s="128" t="str">
        <f t="shared" ref="G149:G156" si="3">IF($D$157=0,"",IF(D149="[for completion]","",D149/$D$157))</f>
        <v/>
      </c>
    </row>
    <row r="150" spans="1:7" x14ac:dyDescent="0.25">
      <c r="A150" s="71" t="s">
        <v>1176</v>
      </c>
      <c r="B150" s="71" t="s">
        <v>837</v>
      </c>
      <c r="C150" s="112" t="s">
        <v>494</v>
      </c>
      <c r="D150" s="112" t="s">
        <v>494</v>
      </c>
      <c r="F150" s="128" t="str">
        <f t="shared" si="2"/>
        <v/>
      </c>
      <c r="G150" s="128" t="str">
        <f t="shared" si="3"/>
        <v/>
      </c>
    </row>
    <row r="151" spans="1:7" x14ac:dyDescent="0.25">
      <c r="A151" s="71" t="s">
        <v>1177</v>
      </c>
      <c r="B151" s="71" t="s">
        <v>839</v>
      </c>
      <c r="C151" s="112" t="s">
        <v>494</v>
      </c>
      <c r="D151" s="112" t="s">
        <v>494</v>
      </c>
      <c r="F151" s="128" t="str">
        <f t="shared" si="2"/>
        <v/>
      </c>
      <c r="G151" s="128" t="str">
        <f t="shared" si="3"/>
        <v/>
      </c>
    </row>
    <row r="152" spans="1:7" x14ac:dyDescent="0.25">
      <c r="A152" s="71" t="s">
        <v>1178</v>
      </c>
      <c r="B152" s="71" t="s">
        <v>841</v>
      </c>
      <c r="C152" s="112" t="s">
        <v>494</v>
      </c>
      <c r="D152" s="112" t="s">
        <v>494</v>
      </c>
      <c r="F152" s="128" t="str">
        <f t="shared" si="2"/>
        <v/>
      </c>
      <c r="G152" s="128" t="str">
        <f t="shared" si="3"/>
        <v/>
      </c>
    </row>
    <row r="153" spans="1:7" x14ac:dyDescent="0.25">
      <c r="A153" s="71" t="s">
        <v>1179</v>
      </c>
      <c r="B153" s="71" t="s">
        <v>843</v>
      </c>
      <c r="C153" s="112" t="s">
        <v>494</v>
      </c>
      <c r="D153" s="112" t="s">
        <v>494</v>
      </c>
      <c r="F153" s="128" t="str">
        <f t="shared" si="2"/>
        <v/>
      </c>
      <c r="G153" s="128" t="str">
        <f t="shared" si="3"/>
        <v/>
      </c>
    </row>
    <row r="154" spans="1:7" x14ac:dyDescent="0.25">
      <c r="A154" s="71" t="s">
        <v>1180</v>
      </c>
      <c r="B154" s="71" t="s">
        <v>845</v>
      </c>
      <c r="C154" s="112" t="s">
        <v>494</v>
      </c>
      <c r="D154" s="112" t="s">
        <v>494</v>
      </c>
      <c r="F154" s="128" t="str">
        <f t="shared" si="2"/>
        <v/>
      </c>
      <c r="G154" s="128" t="str">
        <f t="shared" si="3"/>
        <v/>
      </c>
    </row>
    <row r="155" spans="1:7" x14ac:dyDescent="0.25">
      <c r="A155" s="71" t="s">
        <v>1181</v>
      </c>
      <c r="B155" s="71" t="s">
        <v>847</v>
      </c>
      <c r="C155" s="112" t="s">
        <v>494</v>
      </c>
      <c r="D155" s="112" t="s">
        <v>494</v>
      </c>
      <c r="F155" s="128" t="str">
        <f t="shared" si="2"/>
        <v/>
      </c>
      <c r="G155" s="128" t="str">
        <f t="shared" si="3"/>
        <v/>
      </c>
    </row>
    <row r="156" spans="1:7" x14ac:dyDescent="0.25">
      <c r="A156" s="71" t="s">
        <v>1182</v>
      </c>
      <c r="B156" s="71" t="s">
        <v>849</v>
      </c>
      <c r="C156" s="112" t="s">
        <v>494</v>
      </c>
      <c r="D156" s="112" t="s">
        <v>494</v>
      </c>
      <c r="F156" s="128" t="str">
        <f t="shared" si="2"/>
        <v/>
      </c>
      <c r="G156" s="128" t="str">
        <f t="shared" si="3"/>
        <v/>
      </c>
    </row>
    <row r="157" spans="1:7" x14ac:dyDescent="0.25">
      <c r="A157" s="71" t="s">
        <v>1183</v>
      </c>
      <c r="B157" s="109" t="s">
        <v>143</v>
      </c>
      <c r="C157" s="112">
        <f>SUM(C149:C156)</f>
        <v>0</v>
      </c>
      <c r="D157" s="210">
        <f>SUM(D149:D156)</f>
        <v>0</v>
      </c>
      <c r="F157" s="105">
        <f>SUM(F149:F156)</f>
        <v>0</v>
      </c>
      <c r="G157" s="105">
        <f>SUM(G149:G156)</f>
        <v>0</v>
      </c>
    </row>
    <row r="158" spans="1:7" outlineLevel="1" x14ac:dyDescent="0.25">
      <c r="A158" s="71" t="s">
        <v>1184</v>
      </c>
      <c r="B158" s="111" t="s">
        <v>852</v>
      </c>
      <c r="F158" s="128" t="str">
        <f t="shared" ref="F158:F163" si="4">IF($C$157=0,"",IF(C158="[for completion]","",C158/$C$157))</f>
        <v/>
      </c>
      <c r="G158" s="128" t="str">
        <f t="shared" ref="G158:G163" si="5">IF($D$157=0,"",IF(D158="[for completion]","",D158/$D$157))</f>
        <v/>
      </c>
    </row>
    <row r="159" spans="1:7" outlineLevel="1" x14ac:dyDescent="0.25">
      <c r="A159" s="71" t="s">
        <v>1185</v>
      </c>
      <c r="B159" s="111" t="s">
        <v>854</v>
      </c>
      <c r="F159" s="128" t="str">
        <f t="shared" si="4"/>
        <v/>
      </c>
      <c r="G159" s="128" t="str">
        <f t="shared" si="5"/>
        <v/>
      </c>
    </row>
    <row r="160" spans="1:7" outlineLevel="1" x14ac:dyDescent="0.25">
      <c r="A160" s="71" t="s">
        <v>1186</v>
      </c>
      <c r="B160" s="111" t="s">
        <v>856</v>
      </c>
      <c r="F160" s="128" t="str">
        <f t="shared" si="4"/>
        <v/>
      </c>
      <c r="G160" s="128" t="str">
        <f t="shared" si="5"/>
        <v/>
      </c>
    </row>
    <row r="161" spans="1:7" outlineLevel="1" x14ac:dyDescent="0.25">
      <c r="A161" s="71" t="s">
        <v>1187</v>
      </c>
      <c r="B161" s="111" t="s">
        <v>858</v>
      </c>
      <c r="F161" s="128" t="str">
        <f t="shared" si="4"/>
        <v/>
      </c>
      <c r="G161" s="128" t="str">
        <f t="shared" si="5"/>
        <v/>
      </c>
    </row>
    <row r="162" spans="1:7" outlineLevel="1" x14ac:dyDescent="0.25">
      <c r="A162" s="71" t="s">
        <v>1188</v>
      </c>
      <c r="B162" s="111" t="s">
        <v>860</v>
      </c>
      <c r="F162" s="128" t="str">
        <f t="shared" si="4"/>
        <v/>
      </c>
      <c r="G162" s="128" t="str">
        <f t="shared" si="5"/>
        <v/>
      </c>
    </row>
    <row r="163" spans="1:7" outlineLevel="1" x14ac:dyDescent="0.25">
      <c r="A163" s="71" t="s">
        <v>1189</v>
      </c>
      <c r="B163" s="111" t="s">
        <v>862</v>
      </c>
      <c r="F163" s="128" t="str">
        <f t="shared" si="4"/>
        <v/>
      </c>
      <c r="G163" s="128" t="str">
        <f t="shared" si="5"/>
        <v/>
      </c>
    </row>
    <row r="164" spans="1:7" outlineLevel="1" x14ac:dyDescent="0.25">
      <c r="A164" s="71" t="s">
        <v>1190</v>
      </c>
      <c r="B164" s="111"/>
      <c r="F164" s="128"/>
      <c r="G164" s="128"/>
    </row>
    <row r="165" spans="1:7" outlineLevel="1" x14ac:dyDescent="0.25">
      <c r="A165" s="71" t="s">
        <v>1191</v>
      </c>
      <c r="B165" s="111"/>
      <c r="F165" s="128"/>
      <c r="G165" s="128"/>
    </row>
    <row r="166" spans="1:7" outlineLevel="1" x14ac:dyDescent="0.25">
      <c r="A166" s="71" t="s">
        <v>1192</v>
      </c>
      <c r="B166" s="111"/>
      <c r="F166" s="128"/>
      <c r="G166" s="128"/>
    </row>
    <row r="167" spans="1:7" ht="15" customHeight="1" x14ac:dyDescent="0.25">
      <c r="A167" s="97"/>
      <c r="B167" s="98" t="s">
        <v>1193</v>
      </c>
      <c r="C167" s="97" t="s">
        <v>792</v>
      </c>
      <c r="D167" s="97" t="s">
        <v>793</v>
      </c>
      <c r="E167" s="99"/>
      <c r="F167" s="97" t="s">
        <v>1047</v>
      </c>
      <c r="G167" s="97" t="s">
        <v>794</v>
      </c>
    </row>
    <row r="168" spans="1:7" x14ac:dyDescent="0.25">
      <c r="A168" s="71" t="s">
        <v>1194</v>
      </c>
      <c r="B168" s="71" t="s">
        <v>832</v>
      </c>
      <c r="C168" s="211" t="s">
        <v>1195</v>
      </c>
      <c r="G168" s="71"/>
    </row>
    <row r="169" spans="1:7" x14ac:dyDescent="0.25">
      <c r="G169" s="71"/>
    </row>
    <row r="170" spans="1:7" x14ac:dyDescent="0.25">
      <c r="B170" s="94" t="s">
        <v>833</v>
      </c>
      <c r="G170" s="71"/>
    </row>
    <row r="171" spans="1:7" x14ac:dyDescent="0.25">
      <c r="A171" s="71" t="s">
        <v>1196</v>
      </c>
      <c r="B171" s="71" t="s">
        <v>835</v>
      </c>
      <c r="C171" s="112" t="s">
        <v>1195</v>
      </c>
      <c r="D171" s="210" t="s">
        <v>1195</v>
      </c>
      <c r="F171" s="128" t="str">
        <f t="shared" ref="F171:F178" si="6">IF($C$179=0,"",IF(C171="[Mark as ND1 if not relevant]","",C171/$C$179))</f>
        <v/>
      </c>
      <c r="G171" s="128" t="str">
        <f t="shared" ref="G171:G178" si="7">IF($D$179=0,"",IF(D171="[Mark as ND1 if not relevant]","",D171/$D$179))</f>
        <v/>
      </c>
    </row>
    <row r="172" spans="1:7" x14ac:dyDescent="0.25">
      <c r="A172" s="71" t="s">
        <v>1197</v>
      </c>
      <c r="B172" s="71" t="s">
        <v>837</v>
      </c>
      <c r="C172" s="112" t="s">
        <v>1195</v>
      </c>
      <c r="D172" s="210" t="s">
        <v>1195</v>
      </c>
      <c r="F172" s="128" t="str">
        <f t="shared" si="6"/>
        <v/>
      </c>
      <c r="G172" s="128" t="str">
        <f t="shared" si="7"/>
        <v/>
      </c>
    </row>
    <row r="173" spans="1:7" x14ac:dyDescent="0.25">
      <c r="A173" s="71" t="s">
        <v>1198</v>
      </c>
      <c r="B173" s="71" t="s">
        <v>839</v>
      </c>
      <c r="C173" s="112" t="s">
        <v>1195</v>
      </c>
      <c r="D173" s="210" t="s">
        <v>1195</v>
      </c>
      <c r="F173" s="128" t="str">
        <f t="shared" si="6"/>
        <v/>
      </c>
      <c r="G173" s="128" t="str">
        <f t="shared" si="7"/>
        <v/>
      </c>
    </row>
    <row r="174" spans="1:7" x14ac:dyDescent="0.25">
      <c r="A174" s="71" t="s">
        <v>1199</v>
      </c>
      <c r="B174" s="71" t="s">
        <v>841</v>
      </c>
      <c r="C174" s="112" t="s">
        <v>1195</v>
      </c>
      <c r="D174" s="210" t="s">
        <v>1195</v>
      </c>
      <c r="F174" s="128" t="str">
        <f t="shared" si="6"/>
        <v/>
      </c>
      <c r="G174" s="128" t="str">
        <f t="shared" si="7"/>
        <v/>
      </c>
    </row>
    <row r="175" spans="1:7" x14ac:dyDescent="0.25">
      <c r="A175" s="71" t="s">
        <v>1200</v>
      </c>
      <c r="B175" s="71" t="s">
        <v>843</v>
      </c>
      <c r="C175" s="112" t="s">
        <v>1195</v>
      </c>
      <c r="D175" s="210" t="s">
        <v>1195</v>
      </c>
      <c r="F175" s="128" t="str">
        <f t="shared" si="6"/>
        <v/>
      </c>
      <c r="G175" s="128" t="str">
        <f t="shared" si="7"/>
        <v/>
      </c>
    </row>
    <row r="176" spans="1:7" x14ac:dyDescent="0.25">
      <c r="A176" s="71" t="s">
        <v>1201</v>
      </c>
      <c r="B176" s="71" t="s">
        <v>845</v>
      </c>
      <c r="C176" s="112" t="s">
        <v>1195</v>
      </c>
      <c r="D176" s="210" t="s">
        <v>1195</v>
      </c>
      <c r="F176" s="128" t="str">
        <f t="shared" si="6"/>
        <v/>
      </c>
      <c r="G176" s="128" t="str">
        <f t="shared" si="7"/>
        <v/>
      </c>
    </row>
    <row r="177" spans="1:7" x14ac:dyDescent="0.25">
      <c r="A177" s="71" t="s">
        <v>1202</v>
      </c>
      <c r="B177" s="71" t="s">
        <v>847</v>
      </c>
      <c r="C177" s="112" t="s">
        <v>1195</v>
      </c>
      <c r="D177" s="210" t="s">
        <v>1195</v>
      </c>
      <c r="F177" s="128" t="str">
        <f t="shared" si="6"/>
        <v/>
      </c>
      <c r="G177" s="128" t="str">
        <f t="shared" si="7"/>
        <v/>
      </c>
    </row>
    <row r="178" spans="1:7" x14ac:dyDescent="0.25">
      <c r="A178" s="71" t="s">
        <v>1203</v>
      </c>
      <c r="B178" s="71" t="s">
        <v>849</v>
      </c>
      <c r="C178" s="112" t="s">
        <v>1195</v>
      </c>
      <c r="D178" s="210" t="s">
        <v>1195</v>
      </c>
      <c r="F178" s="128" t="str">
        <f t="shared" si="6"/>
        <v/>
      </c>
      <c r="G178" s="128" t="str">
        <f t="shared" si="7"/>
        <v/>
      </c>
    </row>
    <row r="179" spans="1:7" x14ac:dyDescent="0.25">
      <c r="A179" s="71" t="s">
        <v>1204</v>
      </c>
      <c r="B179" s="109" t="s">
        <v>143</v>
      </c>
      <c r="C179" s="112">
        <f>SUM(C171:C178)</f>
        <v>0</v>
      </c>
      <c r="D179" s="210">
        <f>SUM(D171:D178)</f>
        <v>0</v>
      </c>
      <c r="F179" s="105">
        <f>SUM(F171:F178)</f>
        <v>0</v>
      </c>
      <c r="G179" s="105">
        <f>SUM(G171:G178)</f>
        <v>0</v>
      </c>
    </row>
    <row r="180" spans="1:7" outlineLevel="1" x14ac:dyDescent="0.25">
      <c r="A180" s="71" t="s">
        <v>1205</v>
      </c>
      <c r="B180" s="111" t="s">
        <v>852</v>
      </c>
      <c r="F180" s="128" t="str">
        <f t="shared" ref="F180:F185" si="8">IF($C$179=0,"",IF(C180="[for completion]","",C180/$C$179))</f>
        <v/>
      </c>
      <c r="G180" s="128" t="str">
        <f t="shared" ref="G180:G185" si="9">IF($D$179=0,"",IF(D180="[for completion]","",D180/$D$179))</f>
        <v/>
      </c>
    </row>
    <row r="181" spans="1:7" outlineLevel="1" x14ac:dyDescent="0.25">
      <c r="A181" s="71" t="s">
        <v>1206</v>
      </c>
      <c r="B181" s="111" t="s">
        <v>854</v>
      </c>
      <c r="F181" s="128" t="str">
        <f t="shared" si="8"/>
        <v/>
      </c>
      <c r="G181" s="128" t="str">
        <f t="shared" si="9"/>
        <v/>
      </c>
    </row>
    <row r="182" spans="1:7" outlineLevel="1" x14ac:dyDescent="0.25">
      <c r="A182" s="71" t="s">
        <v>1207</v>
      </c>
      <c r="B182" s="111" t="s">
        <v>856</v>
      </c>
      <c r="F182" s="128" t="str">
        <f t="shared" si="8"/>
        <v/>
      </c>
      <c r="G182" s="128" t="str">
        <f t="shared" si="9"/>
        <v/>
      </c>
    </row>
    <row r="183" spans="1:7" outlineLevel="1" x14ac:dyDescent="0.25">
      <c r="A183" s="71" t="s">
        <v>1208</v>
      </c>
      <c r="B183" s="111" t="s">
        <v>858</v>
      </c>
      <c r="F183" s="128" t="str">
        <f t="shared" si="8"/>
        <v/>
      </c>
      <c r="G183" s="128" t="str">
        <f t="shared" si="9"/>
        <v/>
      </c>
    </row>
    <row r="184" spans="1:7" outlineLevel="1" x14ac:dyDescent="0.25">
      <c r="A184" s="71" t="s">
        <v>1209</v>
      </c>
      <c r="B184" s="111" t="s">
        <v>860</v>
      </c>
      <c r="F184" s="128" t="str">
        <f t="shared" si="8"/>
        <v/>
      </c>
      <c r="G184" s="128" t="str">
        <f t="shared" si="9"/>
        <v/>
      </c>
    </row>
    <row r="185" spans="1:7" outlineLevel="1" x14ac:dyDescent="0.25">
      <c r="A185" s="71" t="s">
        <v>1210</v>
      </c>
      <c r="B185" s="111" t="s">
        <v>862</v>
      </c>
      <c r="F185" s="128" t="str">
        <f t="shared" si="8"/>
        <v/>
      </c>
      <c r="G185" s="128" t="str">
        <f t="shared" si="9"/>
        <v/>
      </c>
    </row>
    <row r="186" spans="1:7" outlineLevel="1" x14ac:dyDescent="0.25">
      <c r="A186" s="71" t="s">
        <v>1211</v>
      </c>
      <c r="B186" s="111"/>
      <c r="F186" s="128"/>
      <c r="G186" s="128"/>
    </row>
    <row r="187" spans="1:7" outlineLevel="1" x14ac:dyDescent="0.25">
      <c r="A187" s="71" t="s">
        <v>1212</v>
      </c>
      <c r="B187" s="111"/>
      <c r="F187" s="128"/>
      <c r="G187" s="128"/>
    </row>
    <row r="188" spans="1:7" outlineLevel="1" x14ac:dyDescent="0.25">
      <c r="A188" s="71" t="s">
        <v>1213</v>
      </c>
      <c r="B188" s="111"/>
      <c r="F188" s="128"/>
      <c r="G188" s="128"/>
    </row>
    <row r="189" spans="1:7" ht="15" customHeight="1" x14ac:dyDescent="0.25">
      <c r="A189" s="97"/>
      <c r="B189" s="98" t="s">
        <v>1214</v>
      </c>
      <c r="C189" s="97" t="s">
        <v>1047</v>
      </c>
      <c r="D189" s="97"/>
      <c r="E189" s="99"/>
      <c r="F189" s="97"/>
      <c r="G189" s="97"/>
    </row>
    <row r="190" spans="1:7" x14ac:dyDescent="0.25">
      <c r="A190" s="71" t="s">
        <v>1215</v>
      </c>
      <c r="B190" s="94" t="s">
        <v>811</v>
      </c>
      <c r="C190" s="211" t="s">
        <v>494</v>
      </c>
      <c r="E190" s="105"/>
      <c r="F190" s="105"/>
      <c r="G190" s="105"/>
    </row>
    <row r="191" spans="1:7" x14ac:dyDescent="0.25">
      <c r="A191" s="71" t="s">
        <v>1216</v>
      </c>
      <c r="B191" s="94" t="s">
        <v>811</v>
      </c>
      <c r="C191" s="211" t="s">
        <v>494</v>
      </c>
      <c r="E191" s="105"/>
      <c r="F191" s="105"/>
      <c r="G191" s="105"/>
    </row>
    <row r="192" spans="1:7" x14ac:dyDescent="0.25">
      <c r="A192" s="71" t="s">
        <v>1217</v>
      </c>
      <c r="B192" s="94" t="s">
        <v>811</v>
      </c>
      <c r="C192" s="211" t="s">
        <v>494</v>
      </c>
      <c r="E192" s="105"/>
      <c r="F192" s="105"/>
      <c r="G192" s="105"/>
    </row>
    <row r="193" spans="1:7" x14ac:dyDescent="0.25">
      <c r="A193" s="71" t="s">
        <v>1218</v>
      </c>
      <c r="B193" s="94" t="s">
        <v>811</v>
      </c>
      <c r="C193" s="211" t="s">
        <v>494</v>
      </c>
      <c r="E193" s="105"/>
      <c r="F193" s="105"/>
      <c r="G193" s="105"/>
    </row>
    <row r="194" spans="1:7" x14ac:dyDescent="0.25">
      <c r="A194" s="71" t="s">
        <v>1219</v>
      </c>
      <c r="B194" s="94" t="s">
        <v>811</v>
      </c>
      <c r="C194" s="211" t="s">
        <v>494</v>
      </c>
      <c r="E194" s="105"/>
      <c r="F194" s="105"/>
      <c r="G194" s="105"/>
    </row>
    <row r="195" spans="1:7" x14ac:dyDescent="0.25">
      <c r="A195" s="71" t="s">
        <v>1220</v>
      </c>
      <c r="B195" s="183" t="s">
        <v>811</v>
      </c>
      <c r="C195" s="211" t="s">
        <v>494</v>
      </c>
      <c r="E195" s="105"/>
      <c r="F195" s="105"/>
      <c r="G195" s="105"/>
    </row>
    <row r="196" spans="1:7" x14ac:dyDescent="0.25">
      <c r="A196" s="71" t="s">
        <v>1221</v>
      </c>
      <c r="B196" s="94" t="s">
        <v>811</v>
      </c>
      <c r="C196" s="211" t="s">
        <v>494</v>
      </c>
      <c r="E196" s="105"/>
      <c r="F196" s="105"/>
      <c r="G196" s="105"/>
    </row>
    <row r="197" spans="1:7" x14ac:dyDescent="0.25">
      <c r="A197" s="71" t="s">
        <v>1222</v>
      </c>
      <c r="B197" s="94" t="s">
        <v>811</v>
      </c>
      <c r="C197" s="211" t="s">
        <v>494</v>
      </c>
      <c r="E197" s="105"/>
      <c r="F197" s="105"/>
    </row>
    <row r="198" spans="1:7" x14ac:dyDescent="0.25">
      <c r="A198" s="71" t="s">
        <v>1223</v>
      </c>
      <c r="B198" s="94" t="s">
        <v>811</v>
      </c>
      <c r="C198" s="211" t="s">
        <v>494</v>
      </c>
      <c r="E198" s="105"/>
      <c r="F198" s="105"/>
    </row>
    <row r="199" spans="1:7" x14ac:dyDescent="0.25">
      <c r="A199" s="71" t="s">
        <v>1224</v>
      </c>
      <c r="B199" s="94" t="s">
        <v>811</v>
      </c>
      <c r="C199" s="211" t="s">
        <v>494</v>
      </c>
      <c r="E199" s="105"/>
      <c r="F199" s="105"/>
    </row>
    <row r="200" spans="1:7" x14ac:dyDescent="0.25">
      <c r="A200" s="71" t="s">
        <v>1225</v>
      </c>
      <c r="B200" s="94" t="s">
        <v>811</v>
      </c>
      <c r="C200" s="211" t="s">
        <v>494</v>
      </c>
      <c r="E200" s="105"/>
      <c r="F200" s="105"/>
    </row>
    <row r="201" spans="1:7" x14ac:dyDescent="0.25">
      <c r="A201" s="71" t="s">
        <v>1226</v>
      </c>
      <c r="B201" s="94" t="s">
        <v>811</v>
      </c>
      <c r="C201" s="211" t="s">
        <v>494</v>
      </c>
      <c r="E201" s="105"/>
      <c r="F201" s="105"/>
    </row>
    <row r="202" spans="1:7" x14ac:dyDescent="0.25">
      <c r="A202" s="71" t="s">
        <v>1227</v>
      </c>
      <c r="B202" s="94" t="s">
        <v>811</v>
      </c>
      <c r="C202" s="211" t="s">
        <v>494</v>
      </c>
    </row>
    <row r="203" spans="1:7" x14ac:dyDescent="0.25">
      <c r="A203" s="71" t="s">
        <v>1228</v>
      </c>
      <c r="B203" s="94" t="s">
        <v>811</v>
      </c>
      <c r="C203" s="211" t="s">
        <v>494</v>
      </c>
    </row>
    <row r="204" spans="1:7" x14ac:dyDescent="0.25">
      <c r="A204" s="71" t="s">
        <v>1229</v>
      </c>
      <c r="B204" s="94" t="s">
        <v>811</v>
      </c>
      <c r="C204" s="211" t="s">
        <v>494</v>
      </c>
    </row>
    <row r="205" spans="1:7" x14ac:dyDescent="0.25">
      <c r="A205" s="71" t="s">
        <v>1230</v>
      </c>
      <c r="B205" s="94" t="s">
        <v>811</v>
      </c>
      <c r="C205" s="211" t="s">
        <v>494</v>
      </c>
    </row>
    <row r="206" spans="1:7" x14ac:dyDescent="0.25">
      <c r="A206" s="71" t="s">
        <v>1231</v>
      </c>
      <c r="B206" s="94" t="s">
        <v>811</v>
      </c>
      <c r="C206" s="211" t="s">
        <v>494</v>
      </c>
    </row>
    <row r="207" spans="1:7" outlineLevel="1" x14ac:dyDescent="0.25">
      <c r="A207" s="71" t="s">
        <v>1232</v>
      </c>
    </row>
    <row r="208" spans="1:7" outlineLevel="1" x14ac:dyDescent="0.25">
      <c r="A208" s="71" t="s">
        <v>1233</v>
      </c>
    </row>
    <row r="209" spans="1:1" outlineLevel="1" x14ac:dyDescent="0.25">
      <c r="A209" s="71" t="s">
        <v>1234</v>
      </c>
    </row>
    <row r="210" spans="1:1" outlineLevel="1" x14ac:dyDescent="0.25">
      <c r="A210" s="71" t="s">
        <v>1235</v>
      </c>
    </row>
    <row r="211" spans="1:1" outlineLevel="1" x14ac:dyDescent="0.25">
      <c r="A211" s="71" t="s">
        <v>1236</v>
      </c>
    </row>
  </sheetData>
  <sheetProtection algorithmName="SHA-512" hashValue="qgIGoNtSRe+K74bTc/Zbv7uU2tEUfZ9sc9uckljrM5DQ+iSkQIFnzcaM+sFfTdDgI2TeNXU19yrCyqSmDpDMUA==" saltValue="9zzyAYhJpCRDGy3G2XdXiQ=="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xr:uid="{1A25A0D2-125C-471D-9745-D431A31D575F}"/>
    <hyperlink ref="B80" location="'2. Harmonised Glossary'!A9" display="Breakdown by Interest Rate" xr:uid="{BBFC6A0E-D6A3-4878-84DE-CC3327C824E3}"/>
    <hyperlink ref="B110" location="'2. Harmonised Glossary'!A14" display="Non-Performing Loans (NPLs)" xr:uid="{5A2639DA-F680-4E8D-B3B3-A8D8788C953E}"/>
    <hyperlink ref="B145" location="'2. Harmonised Glossary'!A288" display="Loan to Value (LTV) Information - Un-indexed" xr:uid="{F26AFDB7-9745-40AB-83E6-0317860D36C6}"/>
    <hyperlink ref="B167" location="'2. Harmonised Glossary'!A11" display="Loan to Value (LTV) Information - Indexed" xr:uid="{1F0FC60A-24CC-44A0-A312-65D1E4D60E57}"/>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BF409-0A5E-4673-BF58-EFF8974C4925}">
  <sheetPr>
    <tabColor rgb="FFE36E00"/>
  </sheetPr>
  <dimension ref="A1:M383"/>
  <sheetViews>
    <sheetView zoomScale="80" zoomScaleNormal="80" workbookViewId="0"/>
  </sheetViews>
  <sheetFormatPr baseColWidth="10" defaultColWidth="11.42578125" defaultRowHeight="15" outlineLevelRow="1" x14ac:dyDescent="0.25"/>
  <cols>
    <col min="1" max="1" width="16.28515625" customWidth="1"/>
    <col min="2" max="2" width="89.85546875" style="71" bestFit="1" customWidth="1"/>
    <col min="3" max="3" width="134.7109375" style="2" customWidth="1"/>
    <col min="4" max="13" width="11.42578125" style="2"/>
  </cols>
  <sheetData>
    <row r="1" spans="1:13" s="217" customFormat="1" ht="31.5" x14ac:dyDescent="0.25">
      <c r="A1" s="66" t="s">
        <v>1237</v>
      </c>
      <c r="B1" s="66"/>
      <c r="C1" s="206" t="s">
        <v>58</v>
      </c>
      <c r="D1" s="216"/>
      <c r="E1" s="216"/>
      <c r="F1" s="216"/>
      <c r="G1" s="216"/>
      <c r="H1" s="216"/>
      <c r="I1" s="216"/>
      <c r="J1" s="216"/>
      <c r="K1" s="216"/>
      <c r="L1" s="216"/>
      <c r="M1" s="216"/>
    </row>
    <row r="2" spans="1:13" x14ac:dyDescent="0.25">
      <c r="B2" s="67"/>
      <c r="C2" s="67"/>
    </row>
    <row r="3" spans="1:13" x14ac:dyDescent="0.25">
      <c r="A3" s="218" t="s">
        <v>1238</v>
      </c>
      <c r="B3" s="219"/>
      <c r="C3" s="67"/>
    </row>
    <row r="4" spans="1:13" x14ac:dyDescent="0.25">
      <c r="C4" s="67"/>
    </row>
    <row r="5" spans="1:13" ht="37.5" x14ac:dyDescent="0.25">
      <c r="A5" s="85" t="s">
        <v>69</v>
      </c>
      <c r="B5" s="85" t="s">
        <v>1239</v>
      </c>
      <c r="C5" s="220" t="s">
        <v>1240</v>
      </c>
    </row>
    <row r="6" spans="1:13" x14ac:dyDescent="0.25">
      <c r="A6" s="221" t="s">
        <v>1241</v>
      </c>
      <c r="B6" s="89" t="s">
        <v>1242</v>
      </c>
      <c r="C6" s="117" t="s">
        <v>1243</v>
      </c>
    </row>
    <row r="7" spans="1:13" ht="60" x14ac:dyDescent="0.25">
      <c r="A7" s="221" t="s">
        <v>1244</v>
      </c>
      <c r="B7" s="89" t="s">
        <v>1245</v>
      </c>
      <c r="C7" s="117" t="s">
        <v>1246</v>
      </c>
    </row>
    <row r="8" spans="1:13" x14ac:dyDescent="0.25">
      <c r="A8" s="221" t="s">
        <v>1247</v>
      </c>
      <c r="B8" s="89" t="s">
        <v>1248</v>
      </c>
      <c r="C8" s="117" t="s">
        <v>1249</v>
      </c>
    </row>
    <row r="9" spans="1:13" ht="30" x14ac:dyDescent="0.25">
      <c r="A9" s="221" t="s">
        <v>1250</v>
      </c>
      <c r="B9" s="89" t="s">
        <v>1251</v>
      </c>
      <c r="C9" s="117" t="s">
        <v>1252</v>
      </c>
    </row>
    <row r="10" spans="1:13" ht="44.25" customHeight="1" x14ac:dyDescent="0.25">
      <c r="A10" s="221" t="s">
        <v>1253</v>
      </c>
      <c r="B10" s="89" t="s">
        <v>1254</v>
      </c>
      <c r="C10" s="117" t="s">
        <v>1255</v>
      </c>
    </row>
    <row r="11" spans="1:13" ht="54.75" customHeight="1" x14ac:dyDescent="0.25">
      <c r="A11" s="221" t="s">
        <v>1256</v>
      </c>
      <c r="B11" s="89" t="s">
        <v>1257</v>
      </c>
      <c r="C11" s="117" t="s">
        <v>1258</v>
      </c>
    </row>
    <row r="12" spans="1:13" ht="45" x14ac:dyDescent="0.25">
      <c r="A12" s="221" t="s">
        <v>1259</v>
      </c>
      <c r="B12" s="89" t="s">
        <v>1260</v>
      </c>
      <c r="C12" s="117" t="s">
        <v>1261</v>
      </c>
    </row>
    <row r="13" spans="1:13" ht="75" x14ac:dyDescent="0.25">
      <c r="A13" s="221" t="s">
        <v>1262</v>
      </c>
      <c r="B13" s="89" t="s">
        <v>1263</v>
      </c>
      <c r="C13" s="117" t="s">
        <v>1264</v>
      </c>
    </row>
    <row r="14" spans="1:13" ht="60" x14ac:dyDescent="0.25">
      <c r="A14" s="221" t="s">
        <v>1265</v>
      </c>
      <c r="B14" s="89" t="s">
        <v>1266</v>
      </c>
      <c r="C14" s="117" t="s">
        <v>1267</v>
      </c>
    </row>
    <row r="15" spans="1:13" x14ac:dyDescent="0.25">
      <c r="A15" s="221" t="s">
        <v>1268</v>
      </c>
      <c r="B15" s="89" t="s">
        <v>1269</v>
      </c>
      <c r="C15" s="117" t="s">
        <v>1270</v>
      </c>
    </row>
    <row r="16" spans="1:13" ht="30" x14ac:dyDescent="0.25">
      <c r="A16" s="221" t="s">
        <v>1271</v>
      </c>
      <c r="B16" s="96" t="s">
        <v>1272</v>
      </c>
      <c r="C16" s="117" t="s">
        <v>494</v>
      </c>
    </row>
    <row r="17" spans="1:3" ht="30" customHeight="1" x14ac:dyDescent="0.25">
      <c r="A17" s="221" t="s">
        <v>1273</v>
      </c>
      <c r="B17" s="96" t="s">
        <v>1274</v>
      </c>
      <c r="C17" s="117" t="s">
        <v>1275</v>
      </c>
    </row>
    <row r="18" spans="1:3" x14ac:dyDescent="0.25">
      <c r="A18" s="221" t="s">
        <v>1276</v>
      </c>
      <c r="B18" s="96" t="s">
        <v>1277</v>
      </c>
      <c r="C18" s="117" t="s">
        <v>1278</v>
      </c>
    </row>
    <row r="19" spans="1:3" outlineLevel="1" x14ac:dyDescent="0.25">
      <c r="A19" s="221" t="s">
        <v>1279</v>
      </c>
      <c r="B19" s="92" t="s">
        <v>1280</v>
      </c>
      <c r="C19" s="71"/>
    </row>
    <row r="20" spans="1:3" outlineLevel="1" x14ac:dyDescent="0.25">
      <c r="A20" s="221" t="s">
        <v>1281</v>
      </c>
      <c r="B20" s="215"/>
      <c r="C20" s="71"/>
    </row>
    <row r="21" spans="1:3" outlineLevel="1" x14ac:dyDescent="0.25">
      <c r="A21" s="221" t="s">
        <v>1282</v>
      </c>
      <c r="B21" s="215"/>
      <c r="C21" s="71"/>
    </row>
    <row r="22" spans="1:3" outlineLevel="1" x14ac:dyDescent="0.25">
      <c r="A22" s="221" t="s">
        <v>1283</v>
      </c>
      <c r="B22" s="215"/>
      <c r="C22" s="71"/>
    </row>
    <row r="23" spans="1:3" outlineLevel="1" x14ac:dyDescent="0.25">
      <c r="A23" s="221" t="s">
        <v>1284</v>
      </c>
      <c r="B23" s="215"/>
      <c r="C23" s="71"/>
    </row>
    <row r="24" spans="1:3" ht="18.75" x14ac:dyDescent="0.25">
      <c r="A24" s="85"/>
      <c r="B24" s="85" t="s">
        <v>1285</v>
      </c>
      <c r="C24" s="220" t="s">
        <v>1286</v>
      </c>
    </row>
    <row r="25" spans="1:3" x14ac:dyDescent="0.25">
      <c r="A25" s="221" t="s">
        <v>1287</v>
      </c>
      <c r="B25" s="96" t="s">
        <v>1288</v>
      </c>
      <c r="C25" s="71" t="s">
        <v>158</v>
      </c>
    </row>
    <row r="26" spans="1:3" x14ac:dyDescent="0.25">
      <c r="A26" s="221" t="s">
        <v>1289</v>
      </c>
      <c r="B26" s="96" t="s">
        <v>1290</v>
      </c>
      <c r="C26" s="71" t="s">
        <v>927</v>
      </c>
    </row>
    <row r="27" spans="1:3" x14ac:dyDescent="0.25">
      <c r="A27" s="221" t="s">
        <v>1291</v>
      </c>
      <c r="B27" s="96" t="s">
        <v>1292</v>
      </c>
      <c r="C27" s="71" t="s">
        <v>1293</v>
      </c>
    </row>
    <row r="28" spans="1:3" outlineLevel="1" x14ac:dyDescent="0.25">
      <c r="A28" s="221" t="s">
        <v>1294</v>
      </c>
      <c r="B28" s="94"/>
      <c r="C28" s="71"/>
    </row>
    <row r="29" spans="1:3" outlineLevel="1" x14ac:dyDescent="0.25">
      <c r="A29" s="221" t="s">
        <v>1295</v>
      </c>
      <c r="B29" s="94"/>
      <c r="C29" s="71"/>
    </row>
    <row r="30" spans="1:3" outlineLevel="1" x14ac:dyDescent="0.25">
      <c r="A30" s="221" t="s">
        <v>1296</v>
      </c>
      <c r="B30" s="96"/>
      <c r="C30" s="71"/>
    </row>
    <row r="31" spans="1:3" ht="18.75" x14ac:dyDescent="0.25">
      <c r="A31" s="85"/>
      <c r="B31" s="85" t="s">
        <v>1297</v>
      </c>
      <c r="C31" s="220" t="s">
        <v>1240</v>
      </c>
    </row>
    <row r="32" spans="1:3" x14ac:dyDescent="0.25">
      <c r="A32" s="221" t="s">
        <v>1298</v>
      </c>
      <c r="B32" s="89" t="s">
        <v>1299</v>
      </c>
      <c r="C32" s="71" t="s">
        <v>494</v>
      </c>
    </row>
    <row r="33" spans="1:3" ht="75" x14ac:dyDescent="0.25">
      <c r="A33" s="221" t="s">
        <v>1300</v>
      </c>
      <c r="B33" s="193" t="s">
        <v>1301</v>
      </c>
      <c r="C33" s="117" t="s">
        <v>1302</v>
      </c>
    </row>
    <row r="34" spans="1:3" ht="30" x14ac:dyDescent="0.25">
      <c r="A34" s="221" t="s">
        <v>1303</v>
      </c>
      <c r="B34" s="193" t="s">
        <v>1304</v>
      </c>
      <c r="C34" s="117" t="s">
        <v>1305</v>
      </c>
    </row>
    <row r="35" spans="1:3" x14ac:dyDescent="0.25">
      <c r="A35" s="221" t="s">
        <v>1306</v>
      </c>
      <c r="B35" s="193" t="s">
        <v>1307</v>
      </c>
      <c r="C35" s="117" t="s">
        <v>1308</v>
      </c>
    </row>
    <row r="36" spans="1:3" ht="30" x14ac:dyDescent="0.25">
      <c r="A36" s="221" t="s">
        <v>1309</v>
      </c>
      <c r="B36" s="193" t="s">
        <v>1310</v>
      </c>
      <c r="C36" s="117" t="s">
        <v>1311</v>
      </c>
    </row>
    <row r="37" spans="1:3" x14ac:dyDescent="0.25">
      <c r="A37" s="221" t="s">
        <v>1312</v>
      </c>
      <c r="B37" s="193" t="s">
        <v>1313</v>
      </c>
      <c r="C37" s="117" t="s">
        <v>1314</v>
      </c>
    </row>
    <row r="38" spans="1:3" x14ac:dyDescent="0.25">
      <c r="B38" s="94"/>
    </row>
    <row r="39" spans="1:3" x14ac:dyDescent="0.25">
      <c r="B39" s="94"/>
    </row>
    <row r="40" spans="1:3" x14ac:dyDescent="0.25">
      <c r="B40" s="94"/>
    </row>
    <row r="41" spans="1:3" x14ac:dyDescent="0.25">
      <c r="B41" s="94"/>
    </row>
    <row r="42" spans="1:3" x14ac:dyDescent="0.25">
      <c r="B42" s="94"/>
    </row>
    <row r="43" spans="1:3" x14ac:dyDescent="0.25">
      <c r="B43" s="94"/>
    </row>
    <row r="44" spans="1:3" x14ac:dyDescent="0.25">
      <c r="B44" s="94"/>
    </row>
    <row r="45" spans="1:3" x14ac:dyDescent="0.25">
      <c r="B45" s="94"/>
    </row>
    <row r="46" spans="1:3" x14ac:dyDescent="0.25">
      <c r="B46" s="94"/>
    </row>
    <row r="47" spans="1:3" x14ac:dyDescent="0.25">
      <c r="B47" s="94"/>
    </row>
    <row r="48" spans="1:3" x14ac:dyDescent="0.25">
      <c r="B48" s="94"/>
    </row>
    <row r="49" spans="2:2" x14ac:dyDescent="0.25">
      <c r="B49" s="94"/>
    </row>
    <row r="50" spans="2:2" x14ac:dyDescent="0.25">
      <c r="B50" s="94"/>
    </row>
    <row r="51" spans="2:2" x14ac:dyDescent="0.25">
      <c r="B51" s="94"/>
    </row>
    <row r="52" spans="2:2" x14ac:dyDescent="0.25">
      <c r="B52" s="94"/>
    </row>
    <row r="53" spans="2:2" x14ac:dyDescent="0.25">
      <c r="B53" s="94"/>
    </row>
    <row r="54" spans="2:2" x14ac:dyDescent="0.25">
      <c r="B54" s="94"/>
    </row>
    <row r="55" spans="2:2" x14ac:dyDescent="0.25">
      <c r="B55" s="94"/>
    </row>
    <row r="56" spans="2:2" x14ac:dyDescent="0.25">
      <c r="B56" s="94"/>
    </row>
    <row r="57" spans="2:2" x14ac:dyDescent="0.25">
      <c r="B57" s="94"/>
    </row>
    <row r="58" spans="2:2" x14ac:dyDescent="0.25">
      <c r="B58" s="94"/>
    </row>
    <row r="59" spans="2:2" x14ac:dyDescent="0.25">
      <c r="B59" s="94"/>
    </row>
    <row r="60" spans="2:2" x14ac:dyDescent="0.25">
      <c r="B60" s="94"/>
    </row>
    <row r="61" spans="2:2" x14ac:dyDescent="0.25">
      <c r="B61" s="94"/>
    </row>
    <row r="62" spans="2:2" x14ac:dyDescent="0.25">
      <c r="B62" s="94"/>
    </row>
    <row r="63" spans="2:2" x14ac:dyDescent="0.25">
      <c r="B63" s="94"/>
    </row>
    <row r="64" spans="2:2" x14ac:dyDescent="0.25">
      <c r="B64" s="94"/>
    </row>
    <row r="65" spans="2:2" x14ac:dyDescent="0.25">
      <c r="B65" s="94"/>
    </row>
    <row r="66" spans="2:2" x14ac:dyDescent="0.25">
      <c r="B66" s="94"/>
    </row>
    <row r="67" spans="2:2" x14ac:dyDescent="0.25">
      <c r="B67" s="94"/>
    </row>
    <row r="68" spans="2:2" x14ac:dyDescent="0.25">
      <c r="B68" s="94"/>
    </row>
    <row r="69" spans="2:2" x14ac:dyDescent="0.25">
      <c r="B69" s="94"/>
    </row>
    <row r="70" spans="2:2" x14ac:dyDescent="0.25">
      <c r="B70" s="94"/>
    </row>
    <row r="71" spans="2:2" x14ac:dyDescent="0.25">
      <c r="B71" s="94"/>
    </row>
    <row r="72" spans="2:2" x14ac:dyDescent="0.25">
      <c r="B72" s="94"/>
    </row>
    <row r="73" spans="2:2" x14ac:dyDescent="0.25">
      <c r="B73" s="94"/>
    </row>
    <row r="74" spans="2:2" x14ac:dyDescent="0.25">
      <c r="B74" s="94"/>
    </row>
    <row r="75" spans="2:2" x14ac:dyDescent="0.25">
      <c r="B75" s="94"/>
    </row>
    <row r="76" spans="2:2" x14ac:dyDescent="0.25">
      <c r="B76" s="94"/>
    </row>
    <row r="77" spans="2:2" x14ac:dyDescent="0.25">
      <c r="B77" s="94"/>
    </row>
    <row r="78" spans="2:2" x14ac:dyDescent="0.25">
      <c r="B78" s="94"/>
    </row>
    <row r="79" spans="2:2" x14ac:dyDescent="0.25">
      <c r="B79" s="94"/>
    </row>
    <row r="80" spans="2:2" x14ac:dyDescent="0.25">
      <c r="B80" s="94"/>
    </row>
    <row r="81" spans="2:2" x14ac:dyDescent="0.25">
      <c r="B81" s="94"/>
    </row>
    <row r="82" spans="2:2" x14ac:dyDescent="0.25">
      <c r="B82" s="94"/>
    </row>
    <row r="83" spans="2:2" x14ac:dyDescent="0.25">
      <c r="B83" s="67"/>
    </row>
    <row r="84" spans="2:2" x14ac:dyDescent="0.25">
      <c r="B84" s="67"/>
    </row>
    <row r="85" spans="2:2" x14ac:dyDescent="0.25">
      <c r="B85" s="67"/>
    </row>
    <row r="86" spans="2:2" x14ac:dyDescent="0.25">
      <c r="B86" s="67"/>
    </row>
    <row r="87" spans="2:2" x14ac:dyDescent="0.25">
      <c r="B87" s="67"/>
    </row>
    <row r="88" spans="2:2" x14ac:dyDescent="0.25">
      <c r="B88" s="67"/>
    </row>
    <row r="89" spans="2:2" x14ac:dyDescent="0.25">
      <c r="B89" s="67"/>
    </row>
    <row r="90" spans="2:2" x14ac:dyDescent="0.25">
      <c r="B90" s="67"/>
    </row>
    <row r="91" spans="2:2" x14ac:dyDescent="0.25">
      <c r="B91" s="67"/>
    </row>
    <row r="92" spans="2:2" x14ac:dyDescent="0.25">
      <c r="B92" s="67"/>
    </row>
    <row r="93" spans="2:2" x14ac:dyDescent="0.25">
      <c r="B93" s="94"/>
    </row>
    <row r="94" spans="2:2" x14ac:dyDescent="0.25">
      <c r="B94" s="94"/>
    </row>
    <row r="95" spans="2:2" x14ac:dyDescent="0.25">
      <c r="B95" s="94"/>
    </row>
    <row r="96" spans="2:2" x14ac:dyDescent="0.25">
      <c r="B96" s="94"/>
    </row>
    <row r="97" spans="2:2" x14ac:dyDescent="0.25">
      <c r="B97" s="94"/>
    </row>
    <row r="98" spans="2:2" x14ac:dyDescent="0.25">
      <c r="B98" s="94"/>
    </row>
    <row r="99" spans="2:2" x14ac:dyDescent="0.25">
      <c r="B99" s="94"/>
    </row>
    <row r="100" spans="2:2" x14ac:dyDescent="0.25">
      <c r="B100" s="94"/>
    </row>
    <row r="101" spans="2:2" x14ac:dyDescent="0.25">
      <c r="B101" s="65"/>
    </row>
    <row r="102" spans="2:2" x14ac:dyDescent="0.25">
      <c r="B102" s="94"/>
    </row>
    <row r="103" spans="2:2" x14ac:dyDescent="0.25">
      <c r="B103" s="94"/>
    </row>
    <row r="104" spans="2:2" x14ac:dyDescent="0.25">
      <c r="B104" s="94"/>
    </row>
    <row r="105" spans="2:2" x14ac:dyDescent="0.25">
      <c r="B105" s="94"/>
    </row>
    <row r="106" spans="2:2" x14ac:dyDescent="0.25">
      <c r="B106" s="94"/>
    </row>
    <row r="107" spans="2:2" x14ac:dyDescent="0.25">
      <c r="B107" s="94"/>
    </row>
    <row r="108" spans="2:2" x14ac:dyDescent="0.25">
      <c r="B108" s="94"/>
    </row>
    <row r="109" spans="2:2" x14ac:dyDescent="0.25">
      <c r="B109" s="94"/>
    </row>
    <row r="110" spans="2:2" x14ac:dyDescent="0.25">
      <c r="B110" s="94"/>
    </row>
    <row r="111" spans="2:2" x14ac:dyDescent="0.25">
      <c r="B111" s="94"/>
    </row>
    <row r="112" spans="2:2" x14ac:dyDescent="0.25">
      <c r="B112" s="94"/>
    </row>
    <row r="113" spans="2:2" x14ac:dyDescent="0.25">
      <c r="B113" s="94"/>
    </row>
    <row r="114" spans="2:2" x14ac:dyDescent="0.25">
      <c r="B114" s="94"/>
    </row>
    <row r="115" spans="2:2" x14ac:dyDescent="0.25">
      <c r="B115" s="94"/>
    </row>
    <row r="116" spans="2:2" x14ac:dyDescent="0.25">
      <c r="B116" s="94"/>
    </row>
    <row r="117" spans="2:2" x14ac:dyDescent="0.25">
      <c r="B117" s="94"/>
    </row>
    <row r="118" spans="2:2" x14ac:dyDescent="0.25">
      <c r="B118" s="94"/>
    </row>
    <row r="120" spans="2:2" x14ac:dyDescent="0.25">
      <c r="B120" s="94"/>
    </row>
    <row r="121" spans="2:2" x14ac:dyDescent="0.25">
      <c r="B121" s="94"/>
    </row>
    <row r="122" spans="2:2" x14ac:dyDescent="0.25">
      <c r="B122" s="94"/>
    </row>
    <row r="127" spans="2:2" x14ac:dyDescent="0.25">
      <c r="B127" s="79"/>
    </row>
    <row r="128" spans="2:2" x14ac:dyDescent="0.25">
      <c r="B128" s="222"/>
    </row>
    <row r="134" spans="2:2" x14ac:dyDescent="0.25">
      <c r="B134" s="96"/>
    </row>
    <row r="135" spans="2:2" x14ac:dyDescent="0.25">
      <c r="B135" s="94"/>
    </row>
    <row r="137" spans="2:2" x14ac:dyDescent="0.25">
      <c r="B137" s="94"/>
    </row>
    <row r="138" spans="2:2" x14ac:dyDescent="0.25">
      <c r="B138" s="94"/>
    </row>
    <row r="139" spans="2:2" x14ac:dyDescent="0.25">
      <c r="B139" s="94"/>
    </row>
    <row r="140" spans="2:2" x14ac:dyDescent="0.25">
      <c r="B140" s="94"/>
    </row>
    <row r="141" spans="2:2" x14ac:dyDescent="0.25">
      <c r="B141" s="94"/>
    </row>
    <row r="142" spans="2:2" x14ac:dyDescent="0.25">
      <c r="B142" s="94"/>
    </row>
    <row r="143" spans="2:2" x14ac:dyDescent="0.25">
      <c r="B143" s="94"/>
    </row>
    <row r="144" spans="2:2" x14ac:dyDescent="0.25">
      <c r="B144" s="94"/>
    </row>
    <row r="145" spans="2:2" x14ac:dyDescent="0.25">
      <c r="B145" s="94"/>
    </row>
    <row r="146" spans="2:2" x14ac:dyDescent="0.25">
      <c r="B146" s="94"/>
    </row>
    <row r="147" spans="2:2" x14ac:dyDescent="0.25">
      <c r="B147" s="94"/>
    </row>
    <row r="148" spans="2:2" x14ac:dyDescent="0.25">
      <c r="B148" s="94"/>
    </row>
    <row r="245" spans="2:2" x14ac:dyDescent="0.25">
      <c r="B245" s="89"/>
    </row>
    <row r="246" spans="2:2" x14ac:dyDescent="0.25">
      <c r="B246" s="94"/>
    </row>
    <row r="247" spans="2:2" x14ac:dyDescent="0.25">
      <c r="B247" s="94"/>
    </row>
    <row r="250" spans="2:2" x14ac:dyDescent="0.25">
      <c r="B250" s="94"/>
    </row>
    <row r="266" spans="2:2" x14ac:dyDescent="0.25">
      <c r="B266" s="89"/>
    </row>
    <row r="296" spans="2:2" x14ac:dyDescent="0.25">
      <c r="B296" s="79"/>
    </row>
    <row r="297" spans="2:2" x14ac:dyDescent="0.25">
      <c r="B297" s="94"/>
    </row>
    <row r="299" spans="2:2" x14ac:dyDescent="0.25">
      <c r="B299" s="94"/>
    </row>
    <row r="300" spans="2:2" x14ac:dyDescent="0.25">
      <c r="B300" s="94"/>
    </row>
    <row r="301" spans="2:2" x14ac:dyDescent="0.25">
      <c r="B301" s="94"/>
    </row>
    <row r="302" spans="2:2" x14ac:dyDescent="0.25">
      <c r="B302" s="94"/>
    </row>
    <row r="303" spans="2:2" x14ac:dyDescent="0.25">
      <c r="B303" s="94"/>
    </row>
    <row r="304" spans="2:2" x14ac:dyDescent="0.25">
      <c r="B304" s="94"/>
    </row>
    <row r="305" spans="2:2" x14ac:dyDescent="0.25">
      <c r="B305" s="94"/>
    </row>
    <row r="306" spans="2:2" x14ac:dyDescent="0.25">
      <c r="B306" s="94"/>
    </row>
    <row r="307" spans="2:2" x14ac:dyDescent="0.25">
      <c r="B307" s="94"/>
    </row>
    <row r="308" spans="2:2" x14ac:dyDescent="0.25">
      <c r="B308" s="94"/>
    </row>
    <row r="309" spans="2:2" x14ac:dyDescent="0.25">
      <c r="B309" s="94"/>
    </row>
    <row r="310" spans="2:2" x14ac:dyDescent="0.25">
      <c r="B310" s="94"/>
    </row>
    <row r="322" spans="2:2" x14ac:dyDescent="0.25">
      <c r="B322" s="94"/>
    </row>
    <row r="323" spans="2:2" x14ac:dyDescent="0.25">
      <c r="B323" s="94"/>
    </row>
    <row r="324" spans="2:2" x14ac:dyDescent="0.25">
      <c r="B324" s="94"/>
    </row>
    <row r="325" spans="2:2" x14ac:dyDescent="0.25">
      <c r="B325" s="94"/>
    </row>
    <row r="326" spans="2:2" x14ac:dyDescent="0.25">
      <c r="B326" s="94"/>
    </row>
    <row r="327" spans="2:2" x14ac:dyDescent="0.25">
      <c r="B327" s="94"/>
    </row>
    <row r="328" spans="2:2" x14ac:dyDescent="0.25">
      <c r="B328" s="94"/>
    </row>
    <row r="329" spans="2:2" x14ac:dyDescent="0.25">
      <c r="B329" s="94"/>
    </row>
    <row r="330" spans="2:2" x14ac:dyDescent="0.25">
      <c r="B330" s="94"/>
    </row>
    <row r="332" spans="2:2" x14ac:dyDescent="0.25">
      <c r="B332" s="94"/>
    </row>
    <row r="333" spans="2:2" x14ac:dyDescent="0.25">
      <c r="B333" s="94"/>
    </row>
    <row r="334" spans="2:2" x14ac:dyDescent="0.25">
      <c r="B334" s="94"/>
    </row>
    <row r="335" spans="2:2" x14ac:dyDescent="0.25">
      <c r="B335" s="94"/>
    </row>
    <row r="336" spans="2:2" x14ac:dyDescent="0.25">
      <c r="B336" s="94"/>
    </row>
    <row r="338" spans="2:2" x14ac:dyDescent="0.25">
      <c r="B338" s="94"/>
    </row>
    <row r="341" spans="2:2" x14ac:dyDescent="0.25">
      <c r="B341" s="94"/>
    </row>
    <row r="344" spans="2:2" x14ac:dyDescent="0.25">
      <c r="B344" s="94"/>
    </row>
    <row r="345" spans="2:2" x14ac:dyDescent="0.25">
      <c r="B345" s="94"/>
    </row>
    <row r="346" spans="2:2" x14ac:dyDescent="0.25">
      <c r="B346" s="94"/>
    </row>
    <row r="347" spans="2:2" x14ac:dyDescent="0.25">
      <c r="B347" s="94"/>
    </row>
    <row r="348" spans="2:2" x14ac:dyDescent="0.25">
      <c r="B348" s="94"/>
    </row>
    <row r="349" spans="2:2" x14ac:dyDescent="0.25">
      <c r="B349" s="94"/>
    </row>
    <row r="350" spans="2:2" x14ac:dyDescent="0.25">
      <c r="B350" s="94"/>
    </row>
    <row r="351" spans="2:2" x14ac:dyDescent="0.25">
      <c r="B351" s="94"/>
    </row>
    <row r="352" spans="2:2" x14ac:dyDescent="0.25">
      <c r="B352" s="94"/>
    </row>
    <row r="353" spans="2:2" x14ac:dyDescent="0.25">
      <c r="B353" s="94"/>
    </row>
    <row r="354" spans="2:2" x14ac:dyDescent="0.25">
      <c r="B354" s="94"/>
    </row>
    <row r="355" spans="2:2" x14ac:dyDescent="0.25">
      <c r="B355" s="94"/>
    </row>
    <row r="356" spans="2:2" x14ac:dyDescent="0.25">
      <c r="B356" s="94"/>
    </row>
    <row r="357" spans="2:2" x14ac:dyDescent="0.25">
      <c r="B357" s="94"/>
    </row>
    <row r="358" spans="2:2" x14ac:dyDescent="0.25">
      <c r="B358" s="94"/>
    </row>
    <row r="359" spans="2:2" x14ac:dyDescent="0.25">
      <c r="B359" s="94"/>
    </row>
    <row r="360" spans="2:2" x14ac:dyDescent="0.25">
      <c r="B360" s="94"/>
    </row>
    <row r="361" spans="2:2" x14ac:dyDescent="0.25">
      <c r="B361" s="94"/>
    </row>
    <row r="362" spans="2:2" x14ac:dyDescent="0.25">
      <c r="B362" s="94"/>
    </row>
    <row r="366" spans="2:2" x14ac:dyDescent="0.25">
      <c r="B366" s="79"/>
    </row>
    <row r="383" spans="2:2" x14ac:dyDescent="0.25">
      <c r="B383" s="223"/>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F9230-6552-45F6-8A4A-A6FD502F74A9}">
  <sheetPr>
    <tabColor rgb="FF243386"/>
  </sheetPr>
  <dimension ref="C1:N37"/>
  <sheetViews>
    <sheetView zoomScaleNormal="100" workbookViewId="0"/>
  </sheetViews>
  <sheetFormatPr baseColWidth="10" defaultColWidth="9.140625" defaultRowHeight="15" x14ac:dyDescent="0.25"/>
  <sheetData>
    <row r="1" spans="3:14" ht="15.75" thickBot="1" x14ac:dyDescent="0.3"/>
    <row r="2" spans="3:14" ht="36.75" thickTop="1" x14ac:dyDescent="0.55000000000000004">
      <c r="C2" s="224"/>
      <c r="D2" s="225" t="s">
        <v>1315</v>
      </c>
      <c r="E2" s="225"/>
      <c r="F2" s="225"/>
      <c r="G2" s="225"/>
      <c r="H2" s="225"/>
      <c r="I2" s="225"/>
      <c r="J2" s="225"/>
      <c r="K2" s="225"/>
      <c r="L2" s="225"/>
      <c r="M2" s="225"/>
      <c r="N2" s="226"/>
    </row>
    <row r="3" spans="3:14" x14ac:dyDescent="0.25">
      <c r="C3" s="227"/>
      <c r="D3" s="228"/>
      <c r="E3" s="228"/>
      <c r="F3" s="228"/>
      <c r="G3" s="228"/>
      <c r="H3" s="228"/>
      <c r="I3" s="228"/>
      <c r="J3" s="228"/>
      <c r="K3" s="228"/>
      <c r="L3" s="228"/>
      <c r="M3" s="228"/>
      <c r="N3" s="229"/>
    </row>
    <row r="4" spans="3:14" ht="26.25" x14ac:dyDescent="0.4">
      <c r="C4" s="227"/>
      <c r="D4" s="230" t="s">
        <v>1316</v>
      </c>
      <c r="E4" s="230"/>
      <c r="F4" s="230"/>
      <c r="G4" s="230"/>
      <c r="H4" s="230"/>
      <c r="I4" s="230"/>
      <c r="J4" s="230"/>
      <c r="K4" s="230"/>
      <c r="L4" s="230"/>
      <c r="M4" s="230"/>
      <c r="N4" s="229"/>
    </row>
    <row r="5" spans="3:14" ht="15.75" thickBot="1" x14ac:dyDescent="0.3">
      <c r="C5" s="227"/>
      <c r="D5" s="231"/>
      <c r="E5" s="231"/>
      <c r="F5" s="231"/>
      <c r="G5" s="231"/>
      <c r="H5" s="231"/>
      <c r="I5" s="231"/>
      <c r="J5" s="231"/>
      <c r="K5" s="231"/>
      <c r="L5" s="231"/>
      <c r="M5" s="232"/>
      <c r="N5" s="229"/>
    </row>
    <row r="6" spans="3:14" ht="15.75" thickTop="1" x14ac:dyDescent="0.25">
      <c r="C6" s="227"/>
      <c r="D6" s="233"/>
      <c r="E6" s="233"/>
      <c r="F6" s="233"/>
      <c r="G6" s="233"/>
      <c r="H6" s="233"/>
      <c r="I6" s="233"/>
      <c r="J6" s="233"/>
      <c r="K6" s="233"/>
      <c r="L6" s="233"/>
      <c r="M6" s="234"/>
      <c r="N6" s="229"/>
    </row>
    <row r="7" spans="3:14" x14ac:dyDescent="0.25">
      <c r="C7" s="227"/>
      <c r="D7" s="233"/>
      <c r="E7" s="233"/>
      <c r="F7" s="233"/>
      <c r="G7" s="233"/>
      <c r="H7" s="235"/>
      <c r="I7" s="235"/>
      <c r="J7" s="235"/>
      <c r="K7" s="235"/>
      <c r="L7" s="235"/>
      <c r="M7" s="235"/>
      <c r="N7" s="229"/>
    </row>
    <row r="8" spans="3:14" ht="16.5" thickBot="1" x14ac:dyDescent="0.3">
      <c r="C8" s="227"/>
      <c r="D8" s="236" t="s">
        <v>1317</v>
      </c>
      <c r="E8" s="237"/>
      <c r="F8" s="237"/>
      <c r="G8" s="233"/>
      <c r="H8" s="233"/>
      <c r="I8" s="233"/>
      <c r="J8" s="233"/>
      <c r="K8" s="233"/>
      <c r="L8" s="233"/>
      <c r="M8" s="234"/>
      <c r="N8" s="229"/>
    </row>
    <row r="9" spans="3:14" ht="15.75" thickTop="1" x14ac:dyDescent="0.25">
      <c r="C9" s="227"/>
      <c r="D9" s="233"/>
      <c r="E9" s="233"/>
      <c r="F9" s="233"/>
      <c r="G9" s="233"/>
      <c r="H9" s="233"/>
      <c r="I9" s="233"/>
      <c r="J9" s="233"/>
      <c r="K9" s="233"/>
      <c r="L9" s="233"/>
      <c r="M9" s="234"/>
      <c r="N9" s="229"/>
    </row>
    <row r="10" spans="3:14" x14ac:dyDescent="0.25">
      <c r="C10" s="227"/>
      <c r="D10" s="238" t="s">
        <v>1318</v>
      </c>
      <c r="E10" s="238"/>
      <c r="F10" s="238"/>
      <c r="G10" s="238"/>
      <c r="H10" s="238"/>
      <c r="I10" s="238"/>
      <c r="J10" s="238" t="s">
        <v>1319</v>
      </c>
      <c r="K10" s="239">
        <v>0.1</v>
      </c>
      <c r="L10" s="239">
        <v>0.2</v>
      </c>
      <c r="M10" s="239">
        <v>0.3</v>
      </c>
      <c r="N10" s="229"/>
    </row>
    <row r="11" spans="3:14" x14ac:dyDescent="0.25">
      <c r="C11" s="227"/>
      <c r="D11" s="240" t="s">
        <v>1320</v>
      </c>
      <c r="E11" s="241"/>
      <c r="F11" s="241"/>
      <c r="G11" s="241"/>
      <c r="H11" s="241"/>
      <c r="I11" s="242"/>
      <c r="J11" s="243">
        <f>+'[1]Cover pool data report'!F57/1000000+'[1]Cover pool data report'!$I$35/1000000</f>
        <v>66464.229039949976</v>
      </c>
      <c r="K11" s="243">
        <f>+'[1]Cover pool data report'!G57/1000000+'[1]Cover pool data report'!$I$35/1000000</f>
        <v>63806.692480884849</v>
      </c>
      <c r="L11" s="243">
        <f>+'[1]Cover pool data report'!H57/1000000+'[1]Cover pool data report'!$I$35/1000000</f>
        <v>61036.007479813168</v>
      </c>
      <c r="M11" s="243">
        <f>+'[1]Cover pool data report'!I57/1000000+'[1]Cover pool data report'!$I$35/1000000</f>
        <v>57251.617542173401</v>
      </c>
      <c r="N11" s="229"/>
    </row>
    <row r="12" spans="3:14" x14ac:dyDescent="0.25">
      <c r="C12" s="227"/>
      <c r="D12" s="244" t="s">
        <v>1321</v>
      </c>
      <c r="E12" s="245"/>
      <c r="F12" s="245"/>
      <c r="G12" s="245"/>
      <c r="H12" s="245"/>
      <c r="I12" s="246"/>
      <c r="J12" s="247">
        <f>+'[1]Cover pool data report'!F58</f>
        <v>59.909250254848047</v>
      </c>
      <c r="K12" s="247">
        <f>+'[1]Cover pool data report'!G58</f>
        <v>63.909467078241114</v>
      </c>
      <c r="L12" s="247">
        <f>+'[1]Cover pool data report'!H58</f>
        <v>71.898150463022105</v>
      </c>
      <c r="M12" s="247">
        <f>+'[1]Cover pool data report'!I58</f>
        <v>82.169314814880863</v>
      </c>
      <c r="N12" s="229"/>
    </row>
    <row r="13" spans="3:14" x14ac:dyDescent="0.25">
      <c r="C13" s="227"/>
      <c r="D13" s="244" t="s">
        <v>1322</v>
      </c>
      <c r="E13" s="245"/>
      <c r="F13" s="245"/>
      <c r="G13" s="245"/>
      <c r="H13" s="245"/>
      <c r="I13" s="246"/>
      <c r="J13" s="248">
        <f>+'[1]Cover pool data report'!F57/1000000</f>
        <v>65842.876350599399</v>
      </c>
      <c r="K13" s="248">
        <f>+'[1]Cover pool data report'!G57/1000000</f>
        <v>63185.339791534265</v>
      </c>
      <c r="L13" s="248">
        <f>+'[1]Cover pool data report'!H57/1000000</f>
        <v>60414.654790462584</v>
      </c>
      <c r="M13" s="248">
        <f>+'[1]Cover pool data report'!I57/1000000</f>
        <v>56630.264852822816</v>
      </c>
      <c r="N13" s="229"/>
    </row>
    <row r="14" spans="3:14" x14ac:dyDescent="0.25">
      <c r="C14" s="227"/>
      <c r="D14" s="244" t="s">
        <v>1323</v>
      </c>
      <c r="E14" s="245"/>
      <c r="F14" s="245"/>
      <c r="G14" s="245"/>
      <c r="H14" s="245"/>
      <c r="I14" s="246"/>
      <c r="J14" s="248">
        <f>+'[1]Cover pool data report'!F59/1000000</f>
        <v>60388.499658000001</v>
      </c>
      <c r="K14" s="248">
        <f>+'[1]Cover pool data report'!G59/1000000</f>
        <v>60388.499658000001</v>
      </c>
      <c r="L14" s="248">
        <f>+'[1]Cover pool data report'!H59/1000000</f>
        <v>60388.499658000001</v>
      </c>
      <c r="M14" s="248">
        <f>+'[1]Cover pool data report'!I59/1000000</f>
        <v>60388.499658000001</v>
      </c>
      <c r="N14" s="229"/>
    </row>
    <row r="15" spans="3:14" x14ac:dyDescent="0.25">
      <c r="C15" s="227"/>
      <c r="D15" s="244" t="s">
        <v>1324</v>
      </c>
      <c r="E15" s="245"/>
      <c r="F15" s="245"/>
      <c r="G15" s="245"/>
      <c r="H15" s="245"/>
      <c r="I15" s="246"/>
      <c r="J15" s="249">
        <f>(J13/J14)-1</f>
        <v>9.0321447353210127E-2</v>
      </c>
      <c r="K15" s="249">
        <f>(K13/K14)-1</f>
        <v>4.6314118571809004E-2</v>
      </c>
      <c r="L15" s="249">
        <f>(L13/L14)-1</f>
        <v>4.3311446071192528E-4</v>
      </c>
      <c r="M15" s="249">
        <f>(M13/M14)-1</f>
        <v>-6.2234280143757648E-2</v>
      </c>
      <c r="N15" s="229"/>
    </row>
    <row r="16" spans="3:14" x14ac:dyDescent="0.25">
      <c r="C16" s="227"/>
      <c r="D16" s="2"/>
      <c r="E16" s="2"/>
      <c r="F16" s="2"/>
      <c r="G16" s="2"/>
      <c r="H16" s="2"/>
      <c r="I16" s="2"/>
      <c r="J16" s="2"/>
      <c r="K16" s="2"/>
      <c r="L16" s="2"/>
      <c r="M16" s="2"/>
      <c r="N16" s="229"/>
    </row>
    <row r="17" spans="3:14" x14ac:dyDescent="0.25">
      <c r="C17" s="227"/>
      <c r="D17" s="2"/>
      <c r="E17" s="2"/>
      <c r="F17" s="2"/>
      <c r="G17" s="2"/>
      <c r="H17" s="2"/>
      <c r="I17" s="2"/>
      <c r="J17" s="250"/>
      <c r="K17" s="250"/>
      <c r="L17" s="250"/>
      <c r="M17" s="250"/>
      <c r="N17" s="229"/>
    </row>
    <row r="18" spans="3:14" ht="16.5" thickBot="1" x14ac:dyDescent="0.3">
      <c r="C18" s="227"/>
      <c r="D18" s="251" t="s">
        <v>1325</v>
      </c>
      <c r="E18" s="237"/>
      <c r="F18" s="237"/>
      <c r="G18" s="2"/>
      <c r="H18" s="2"/>
      <c r="I18" s="2"/>
      <c r="J18" s="2"/>
      <c r="K18" s="2"/>
      <c r="L18" s="2"/>
      <c r="M18" s="2"/>
      <c r="N18" s="229"/>
    </row>
    <row r="19" spans="3:14" ht="15.75" thickTop="1" x14ac:dyDescent="0.25">
      <c r="C19" s="227"/>
      <c r="D19" s="2"/>
      <c r="E19" s="2"/>
      <c r="F19" s="2"/>
      <c r="G19" s="2"/>
      <c r="H19" s="2"/>
      <c r="I19" s="2"/>
      <c r="J19" s="2"/>
      <c r="K19" s="2"/>
      <c r="L19" s="2"/>
      <c r="M19" s="2"/>
      <c r="N19" s="229"/>
    </row>
    <row r="20" spans="3:14" x14ac:dyDescent="0.25">
      <c r="C20" s="227"/>
      <c r="D20" s="252"/>
      <c r="E20" s="253"/>
      <c r="F20" s="253"/>
      <c r="G20" s="253"/>
      <c r="H20" s="253"/>
      <c r="I20" s="253"/>
      <c r="J20" s="253"/>
      <c r="K20" s="253"/>
      <c r="L20" s="253"/>
      <c r="M20" s="254"/>
      <c r="N20" s="229"/>
    </row>
    <row r="21" spans="3:14" x14ac:dyDescent="0.25">
      <c r="C21" s="227"/>
      <c r="D21" s="255"/>
      <c r="E21" s="253"/>
      <c r="F21" s="253"/>
      <c r="G21" s="253"/>
      <c r="H21" s="253"/>
      <c r="I21" s="253"/>
      <c r="J21" s="253"/>
      <c r="K21" s="253"/>
      <c r="L21" s="253"/>
      <c r="M21" s="254"/>
      <c r="N21" s="229"/>
    </row>
    <row r="22" spans="3:14" x14ac:dyDescent="0.25">
      <c r="C22" s="227"/>
      <c r="D22" s="252"/>
      <c r="E22" s="253"/>
      <c r="F22" s="253"/>
      <c r="G22" s="253"/>
      <c r="H22" s="253"/>
      <c r="I22" s="253"/>
      <c r="J22" s="253"/>
      <c r="K22" s="253"/>
      <c r="L22" s="253"/>
      <c r="M22" s="254"/>
      <c r="N22" s="229"/>
    </row>
    <row r="23" spans="3:14" x14ac:dyDescent="0.25">
      <c r="C23" s="227"/>
      <c r="D23" s="252"/>
      <c r="E23" s="253"/>
      <c r="F23" s="253"/>
      <c r="G23" s="253"/>
      <c r="H23" s="253"/>
      <c r="I23" s="253"/>
      <c r="J23" s="253"/>
      <c r="K23" s="253"/>
      <c r="L23" s="253"/>
      <c r="M23" s="254"/>
      <c r="N23" s="229"/>
    </row>
    <row r="24" spans="3:14" x14ac:dyDescent="0.25">
      <c r="C24" s="227"/>
      <c r="D24" s="256"/>
      <c r="E24" s="257"/>
      <c r="F24" s="257"/>
      <c r="G24" s="257"/>
      <c r="H24" s="257"/>
      <c r="I24" s="257"/>
      <c r="J24" s="257"/>
      <c r="K24" s="257"/>
      <c r="L24" s="257"/>
      <c r="M24" s="258"/>
      <c r="N24" s="229"/>
    </row>
    <row r="25" spans="3:14" x14ac:dyDescent="0.25">
      <c r="C25" s="227"/>
      <c r="D25" s="256"/>
      <c r="E25" s="257"/>
      <c r="F25" s="257"/>
      <c r="G25" s="257"/>
      <c r="H25" s="257"/>
      <c r="I25" s="257"/>
      <c r="J25" s="257"/>
      <c r="K25" s="257"/>
      <c r="L25" s="257"/>
      <c r="M25" s="258"/>
      <c r="N25" s="229"/>
    </row>
    <row r="26" spans="3:14" x14ac:dyDescent="0.25">
      <c r="C26" s="227"/>
      <c r="D26" s="252"/>
      <c r="E26" s="253"/>
      <c r="F26" s="253"/>
      <c r="G26" s="253"/>
      <c r="H26" s="253"/>
      <c r="I26" s="253"/>
      <c r="J26" s="253"/>
      <c r="K26" s="253"/>
      <c r="L26" s="253"/>
      <c r="M26" s="254"/>
      <c r="N26" s="229"/>
    </row>
    <row r="27" spans="3:14" x14ac:dyDescent="0.25">
      <c r="C27" s="227"/>
      <c r="D27" s="252"/>
      <c r="E27" s="253"/>
      <c r="F27" s="253"/>
      <c r="G27" s="253"/>
      <c r="H27" s="253"/>
      <c r="I27" s="253"/>
      <c r="J27" s="253"/>
      <c r="K27" s="253"/>
      <c r="L27" s="253"/>
      <c r="M27" s="254"/>
      <c r="N27" s="229"/>
    </row>
    <row r="28" spans="3:14" x14ac:dyDescent="0.25">
      <c r="C28" s="227"/>
      <c r="D28" s="256"/>
      <c r="E28" s="257"/>
      <c r="F28" s="257"/>
      <c r="G28" s="257"/>
      <c r="H28" s="257"/>
      <c r="I28" s="257"/>
      <c r="J28" s="257"/>
      <c r="K28" s="257"/>
      <c r="L28" s="257"/>
      <c r="M28" s="258"/>
      <c r="N28" s="229"/>
    </row>
    <row r="29" spans="3:14" x14ac:dyDescent="0.25">
      <c r="C29" s="227"/>
      <c r="D29" s="256"/>
      <c r="E29" s="257"/>
      <c r="F29" s="257"/>
      <c r="G29" s="257"/>
      <c r="H29" s="257"/>
      <c r="I29" s="257"/>
      <c r="J29" s="257"/>
      <c r="K29" s="257"/>
      <c r="L29" s="257"/>
      <c r="M29" s="258"/>
      <c r="N29" s="229"/>
    </row>
    <row r="30" spans="3:14" x14ac:dyDescent="0.25">
      <c r="C30" s="227"/>
      <c r="D30" s="256"/>
      <c r="E30" s="257"/>
      <c r="F30" s="257"/>
      <c r="G30" s="257"/>
      <c r="H30" s="257"/>
      <c r="I30" s="257"/>
      <c r="J30" s="257"/>
      <c r="K30" s="257"/>
      <c r="L30" s="257"/>
      <c r="M30" s="258"/>
      <c r="N30" s="229"/>
    </row>
    <row r="31" spans="3:14" x14ac:dyDescent="0.25">
      <c r="C31" s="227"/>
      <c r="D31" s="233"/>
      <c r="E31" s="233"/>
      <c r="F31" s="233"/>
      <c r="G31" s="233"/>
      <c r="H31" s="233"/>
      <c r="I31" s="233"/>
      <c r="J31" s="233"/>
      <c r="K31" s="233"/>
      <c r="L31" s="233"/>
      <c r="M31" s="233"/>
      <c r="N31" s="229"/>
    </row>
    <row r="32" spans="3:14" x14ac:dyDescent="0.25">
      <c r="C32" s="227"/>
      <c r="D32" s="233"/>
      <c r="E32" s="233"/>
      <c r="F32" s="233"/>
      <c r="G32" s="233"/>
      <c r="H32" s="233"/>
      <c r="I32" s="233"/>
      <c r="J32" s="233"/>
      <c r="K32" s="233"/>
      <c r="L32" s="233"/>
      <c r="M32" s="233"/>
      <c r="N32" s="229"/>
    </row>
    <row r="33" spans="3:14" x14ac:dyDescent="0.25">
      <c r="C33" s="227"/>
      <c r="D33" s="233"/>
      <c r="E33" s="233"/>
      <c r="F33" s="233"/>
      <c r="G33" s="233"/>
      <c r="H33" s="233"/>
      <c r="I33" s="233"/>
      <c r="J33" s="233"/>
      <c r="K33" s="233"/>
      <c r="L33" s="233"/>
      <c r="M33" s="233"/>
      <c r="N33" s="229"/>
    </row>
    <row r="34" spans="3:14" x14ac:dyDescent="0.25">
      <c r="C34" s="259"/>
      <c r="D34" s="260"/>
      <c r="E34" s="260"/>
      <c r="F34" s="260"/>
      <c r="G34" s="260"/>
      <c r="H34" s="260"/>
      <c r="I34" s="260"/>
      <c r="J34" s="260"/>
      <c r="K34" s="260"/>
      <c r="L34" s="260"/>
      <c r="M34" s="260"/>
      <c r="N34" s="261"/>
    </row>
    <row r="35" spans="3:14" x14ac:dyDescent="0.25">
      <c r="C35" s="259"/>
      <c r="D35" s="260"/>
      <c r="E35" s="260"/>
      <c r="F35" s="260"/>
      <c r="G35" s="260"/>
      <c r="H35" s="260"/>
      <c r="I35" s="260"/>
      <c r="J35" s="260"/>
      <c r="K35" s="260"/>
      <c r="L35" s="260"/>
      <c r="M35" s="260"/>
      <c r="N35" s="261"/>
    </row>
    <row r="36" spans="3:14" ht="15.75" thickBot="1" x14ac:dyDescent="0.3">
      <c r="C36" s="262"/>
      <c r="D36" s="263"/>
      <c r="E36" s="263"/>
      <c r="F36" s="263"/>
      <c r="G36" s="263"/>
      <c r="H36" s="263"/>
      <c r="I36" s="263"/>
      <c r="J36" s="263"/>
      <c r="K36" s="263"/>
      <c r="L36" s="263"/>
      <c r="M36" s="263"/>
      <c r="N36" s="264"/>
    </row>
    <row r="37" spans="3:14" ht="15.75" thickTop="1" x14ac:dyDescent="0.25"/>
  </sheetData>
  <mergeCells count="14">
    <mergeCell ref="D27:M27"/>
    <mergeCell ref="C34:N36"/>
    <mergeCell ref="D15:I15"/>
    <mergeCell ref="D20:M20"/>
    <mergeCell ref="D21:M21"/>
    <mergeCell ref="D22:M22"/>
    <mergeCell ref="D23:M23"/>
    <mergeCell ref="D26:M26"/>
    <mergeCell ref="D2:M2"/>
    <mergeCell ref="D4:M4"/>
    <mergeCell ref="D11:I11"/>
    <mergeCell ref="D12:I12"/>
    <mergeCell ref="D13:I13"/>
    <mergeCell ref="D14:I14"/>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40D4F-9478-4BF1-87AD-5A1592AC8007}">
  <sheetPr>
    <tabColor rgb="FF243386"/>
  </sheetPr>
  <dimension ref="A1:N112"/>
  <sheetViews>
    <sheetView zoomScale="80" zoomScaleNormal="80" workbookViewId="0">
      <selection sqref="A1:B1"/>
    </sheetView>
  </sheetViews>
  <sheetFormatPr baseColWidth="10" defaultColWidth="8.85546875" defaultRowHeight="15" outlineLevelRow="1" x14ac:dyDescent="0.25"/>
  <cols>
    <col min="1" max="1" width="13.28515625" style="71" customWidth="1"/>
    <col min="2" max="2" width="60.5703125" style="71" bestFit="1" customWidth="1"/>
    <col min="3" max="7" width="41" style="71" customWidth="1"/>
    <col min="8" max="8" width="7.28515625" style="71" customWidth="1"/>
    <col min="9" max="9" width="92" style="71" customWidth="1"/>
    <col min="10" max="11" width="47.7109375" style="71" customWidth="1"/>
    <col min="12" max="12" width="7.28515625" style="71" customWidth="1"/>
    <col min="13" max="13" width="25.7109375" style="71" customWidth="1"/>
    <col min="14" max="14" width="25.7109375" style="67" customWidth="1"/>
    <col min="15" max="16384" width="8.85546875" style="114"/>
  </cols>
  <sheetData>
    <row r="1" spans="1:13" ht="45" customHeight="1" x14ac:dyDescent="0.25">
      <c r="A1" s="265" t="s">
        <v>1326</v>
      </c>
      <c r="B1" s="265"/>
    </row>
    <row r="2" spans="1:13" ht="31.5" x14ac:dyDescent="0.25">
      <c r="A2" s="66" t="s">
        <v>1327</v>
      </c>
      <c r="B2" s="66"/>
      <c r="C2" s="67"/>
      <c r="D2" s="67"/>
      <c r="E2" s="67"/>
      <c r="F2" s="206" t="s">
        <v>58</v>
      </c>
      <c r="G2" s="214"/>
      <c r="H2" s="67"/>
      <c r="I2" s="1"/>
      <c r="J2" s="67"/>
      <c r="K2" s="67"/>
      <c r="L2" s="67"/>
      <c r="M2" s="67"/>
    </row>
    <row r="3" spans="1:13" ht="15.75" thickBot="1" x14ac:dyDescent="0.3">
      <c r="A3" s="67"/>
      <c r="B3" s="70"/>
      <c r="C3" s="70"/>
      <c r="D3" s="67"/>
      <c r="E3" s="67"/>
      <c r="F3" s="67"/>
      <c r="G3" s="67"/>
      <c r="H3" s="67"/>
      <c r="L3" s="67"/>
      <c r="M3" s="67"/>
    </row>
    <row r="4" spans="1:13" ht="19.5" thickBot="1" x14ac:dyDescent="0.3">
      <c r="A4" s="72"/>
      <c r="B4" s="73" t="s">
        <v>59</v>
      </c>
      <c r="C4" s="74" t="s">
        <v>60</v>
      </c>
      <c r="D4" s="72"/>
      <c r="E4" s="72"/>
      <c r="F4" s="67"/>
      <c r="G4" s="67"/>
      <c r="H4" s="67"/>
      <c r="I4" s="85" t="s">
        <v>1328</v>
      </c>
      <c r="J4" s="220" t="s">
        <v>1286</v>
      </c>
      <c r="L4" s="67"/>
      <c r="M4" s="67"/>
    </row>
    <row r="5" spans="1:13" ht="15.75" thickBot="1" x14ac:dyDescent="0.3">
      <c r="H5" s="67"/>
      <c r="I5" s="266" t="s">
        <v>1288</v>
      </c>
      <c r="J5" s="71" t="s">
        <v>158</v>
      </c>
      <c r="L5" s="67"/>
      <c r="M5" s="67"/>
    </row>
    <row r="6" spans="1:13" ht="18.75" x14ac:dyDescent="0.25">
      <c r="A6" s="77"/>
      <c r="B6" s="78" t="s">
        <v>1329</v>
      </c>
      <c r="C6" s="77"/>
      <c r="E6" s="79"/>
      <c r="F6" s="79"/>
      <c r="G6" s="79"/>
      <c r="H6" s="67"/>
      <c r="I6" s="266" t="s">
        <v>1290</v>
      </c>
      <c r="J6" s="71" t="s">
        <v>927</v>
      </c>
      <c r="L6" s="67"/>
      <c r="M6" s="67"/>
    </row>
    <row r="7" spans="1:13" x14ac:dyDescent="0.25">
      <c r="B7" s="81" t="s">
        <v>1330</v>
      </c>
      <c r="H7" s="67"/>
      <c r="I7" s="266" t="s">
        <v>1292</v>
      </c>
      <c r="J7" s="71" t="s">
        <v>1293</v>
      </c>
      <c r="L7" s="67"/>
      <c r="M7" s="67"/>
    </row>
    <row r="8" spans="1:13" x14ac:dyDescent="0.25">
      <c r="B8" s="81" t="s">
        <v>1331</v>
      </c>
      <c r="H8" s="67"/>
      <c r="I8" s="266" t="s">
        <v>1332</v>
      </c>
      <c r="J8" s="71" t="s">
        <v>1333</v>
      </c>
      <c r="L8" s="67"/>
      <c r="M8" s="67"/>
    </row>
    <row r="9" spans="1:13" ht="15.75" thickBot="1" x14ac:dyDescent="0.3">
      <c r="B9" s="83" t="s">
        <v>1334</v>
      </c>
      <c r="H9" s="67"/>
      <c r="L9" s="67"/>
      <c r="M9" s="67"/>
    </row>
    <row r="10" spans="1:13" x14ac:dyDescent="0.25">
      <c r="B10" s="84"/>
      <c r="H10" s="67"/>
      <c r="I10" s="267" t="s">
        <v>1335</v>
      </c>
      <c r="L10" s="67"/>
      <c r="M10" s="67"/>
    </row>
    <row r="11" spans="1:13" x14ac:dyDescent="0.25">
      <c r="B11" s="84"/>
      <c r="H11" s="67"/>
      <c r="I11" s="267" t="s">
        <v>1336</v>
      </c>
      <c r="L11" s="67"/>
      <c r="M11" s="67"/>
    </row>
    <row r="12" spans="1:13" ht="37.5" x14ac:dyDescent="0.25">
      <c r="A12" s="85" t="s">
        <v>69</v>
      </c>
      <c r="B12" s="85" t="s">
        <v>1337</v>
      </c>
      <c r="C12" s="86"/>
      <c r="D12" s="86"/>
      <c r="E12" s="86"/>
      <c r="F12" s="86"/>
      <c r="G12" s="86"/>
      <c r="H12" s="67"/>
      <c r="L12" s="67"/>
      <c r="M12" s="67"/>
    </row>
    <row r="13" spans="1:13" ht="15" customHeight="1" x14ac:dyDescent="0.25">
      <c r="A13" s="97"/>
      <c r="B13" s="98" t="s">
        <v>1338</v>
      </c>
      <c r="C13" s="97" t="s">
        <v>1339</v>
      </c>
      <c r="D13" s="97" t="s">
        <v>1340</v>
      </c>
      <c r="E13" s="99"/>
      <c r="F13" s="126"/>
      <c r="G13" s="126"/>
      <c r="H13" s="67"/>
      <c r="L13" s="67"/>
      <c r="M13" s="67"/>
    </row>
    <row r="14" spans="1:13" x14ac:dyDescent="0.25">
      <c r="A14" s="71" t="s">
        <v>1341</v>
      </c>
      <c r="B14" s="94" t="s">
        <v>1342</v>
      </c>
      <c r="C14" s="268" t="s">
        <v>1343</v>
      </c>
      <c r="D14" s="268" t="s">
        <v>1344</v>
      </c>
      <c r="E14" s="79"/>
      <c r="F14" s="79"/>
      <c r="G14" s="79"/>
      <c r="H14" s="67"/>
      <c r="L14" s="67"/>
      <c r="M14" s="67"/>
    </row>
    <row r="15" spans="1:13" x14ac:dyDescent="0.25">
      <c r="A15" s="71" t="s">
        <v>1345</v>
      </c>
      <c r="B15" s="94" t="s">
        <v>513</v>
      </c>
      <c r="C15" s="268" t="s">
        <v>1343</v>
      </c>
      <c r="D15" s="268" t="s">
        <v>1344</v>
      </c>
      <c r="E15" s="79"/>
      <c r="F15" s="79"/>
      <c r="G15" s="79"/>
      <c r="H15" s="67"/>
      <c r="L15" s="67"/>
      <c r="M15" s="67"/>
    </row>
    <row r="16" spans="1:13" x14ac:dyDescent="0.25">
      <c r="A16" s="71" t="s">
        <v>1346</v>
      </c>
      <c r="B16" s="94" t="s">
        <v>1347</v>
      </c>
      <c r="C16" s="269" t="s">
        <v>927</v>
      </c>
      <c r="D16" s="269" t="s">
        <v>927</v>
      </c>
      <c r="E16" s="79"/>
      <c r="F16" s="79"/>
      <c r="G16" s="79"/>
      <c r="H16" s="67"/>
      <c r="L16" s="67"/>
      <c r="M16" s="67"/>
    </row>
    <row r="17" spans="1:13" x14ac:dyDescent="0.25">
      <c r="A17" s="71" t="s">
        <v>1348</v>
      </c>
      <c r="B17" s="94" t="s">
        <v>1349</v>
      </c>
      <c r="C17" s="269" t="s">
        <v>927</v>
      </c>
      <c r="D17" s="269" t="s">
        <v>927</v>
      </c>
      <c r="E17" s="79"/>
      <c r="F17" s="79"/>
      <c r="G17" s="79"/>
      <c r="H17" s="67"/>
      <c r="L17" s="67"/>
      <c r="M17" s="67"/>
    </row>
    <row r="18" spans="1:13" x14ac:dyDescent="0.25">
      <c r="A18" s="71" t="s">
        <v>1350</v>
      </c>
      <c r="B18" s="94" t="s">
        <v>1351</v>
      </c>
      <c r="C18" s="268" t="s">
        <v>1343</v>
      </c>
      <c r="D18" s="268" t="s">
        <v>1344</v>
      </c>
      <c r="E18" s="79"/>
      <c r="F18" s="79"/>
      <c r="G18" s="79"/>
      <c r="H18" s="67"/>
      <c r="L18" s="67"/>
      <c r="M18" s="67"/>
    </row>
    <row r="19" spans="1:13" x14ac:dyDescent="0.25">
      <c r="A19" s="71" t="s">
        <v>1352</v>
      </c>
      <c r="B19" s="94" t="s">
        <v>1353</v>
      </c>
      <c r="C19" s="269" t="s">
        <v>927</v>
      </c>
      <c r="D19" s="269" t="s">
        <v>927</v>
      </c>
      <c r="E19" s="79"/>
      <c r="F19" s="79"/>
      <c r="G19" s="79"/>
      <c r="H19" s="67"/>
      <c r="L19" s="67"/>
      <c r="M19" s="67"/>
    </row>
    <row r="20" spans="1:13" x14ac:dyDescent="0.25">
      <c r="A20" s="71" t="s">
        <v>1354</v>
      </c>
      <c r="B20" s="94" t="s">
        <v>1355</v>
      </c>
      <c r="C20" s="268" t="s">
        <v>1343</v>
      </c>
      <c r="D20" s="268" t="s">
        <v>1344</v>
      </c>
      <c r="E20" s="79"/>
      <c r="F20" s="79"/>
      <c r="G20" s="79"/>
      <c r="H20" s="67"/>
      <c r="L20" s="67"/>
      <c r="M20" s="67"/>
    </row>
    <row r="21" spans="1:13" x14ac:dyDescent="0.25">
      <c r="A21" s="71" t="s">
        <v>1356</v>
      </c>
      <c r="B21" s="94" t="s">
        <v>1357</v>
      </c>
      <c r="C21" s="269" t="s">
        <v>927</v>
      </c>
      <c r="D21" s="269" t="s">
        <v>927</v>
      </c>
      <c r="E21" s="79"/>
      <c r="F21" s="79"/>
      <c r="G21" s="79"/>
      <c r="H21" s="67"/>
      <c r="L21" s="67"/>
      <c r="M21" s="67"/>
    </row>
    <row r="22" spans="1:13" x14ac:dyDescent="0.25">
      <c r="A22" s="71" t="s">
        <v>1358</v>
      </c>
      <c r="B22" s="94" t="s">
        <v>1359</v>
      </c>
      <c r="C22" s="269" t="s">
        <v>927</v>
      </c>
      <c r="D22" s="269" t="s">
        <v>927</v>
      </c>
      <c r="E22" s="79"/>
      <c r="F22" s="79"/>
      <c r="G22" s="79"/>
      <c r="H22" s="67"/>
      <c r="L22" s="67"/>
      <c r="M22" s="67"/>
    </row>
    <row r="23" spans="1:13" x14ac:dyDescent="0.25">
      <c r="A23" s="71" t="s">
        <v>1360</v>
      </c>
      <c r="B23" s="94" t="s">
        <v>1361</v>
      </c>
      <c r="C23" s="269" t="s">
        <v>1362</v>
      </c>
      <c r="D23" s="269" t="s">
        <v>927</v>
      </c>
      <c r="E23" s="79"/>
      <c r="F23" s="79"/>
      <c r="G23" s="79"/>
      <c r="H23" s="67"/>
      <c r="L23" s="67"/>
      <c r="M23" s="67"/>
    </row>
    <row r="24" spans="1:13" x14ac:dyDescent="0.25">
      <c r="A24" s="71" t="s">
        <v>1363</v>
      </c>
      <c r="B24" s="94" t="s">
        <v>1364</v>
      </c>
      <c r="C24" s="269" t="s">
        <v>1365</v>
      </c>
      <c r="D24" s="269" t="s">
        <v>927</v>
      </c>
      <c r="E24" s="79"/>
      <c r="F24" s="79"/>
      <c r="G24" s="79"/>
      <c r="H24" s="67"/>
      <c r="L24" s="67"/>
      <c r="M24" s="67"/>
    </row>
    <row r="25" spans="1:13" hidden="1" outlineLevel="1" x14ac:dyDescent="0.25">
      <c r="A25" s="71" t="s">
        <v>1366</v>
      </c>
      <c r="B25" s="92"/>
      <c r="E25" s="79"/>
      <c r="F25" s="79"/>
      <c r="G25" s="79"/>
      <c r="H25" s="67"/>
      <c r="L25" s="67"/>
      <c r="M25" s="67"/>
    </row>
    <row r="26" spans="1:13" hidden="1" outlineLevel="1" x14ac:dyDescent="0.25">
      <c r="A26" s="71" t="s">
        <v>1367</v>
      </c>
      <c r="B26" s="92"/>
      <c r="E26" s="79"/>
      <c r="F26" s="79"/>
      <c r="G26" s="79"/>
      <c r="H26" s="67"/>
      <c r="L26" s="67"/>
      <c r="M26" s="67"/>
    </row>
    <row r="27" spans="1:13" hidden="1" outlineLevel="1" x14ac:dyDescent="0.25">
      <c r="A27" s="71" t="s">
        <v>1368</v>
      </c>
      <c r="B27" s="92"/>
      <c r="E27" s="79"/>
      <c r="F27" s="79"/>
      <c r="G27" s="79"/>
      <c r="H27" s="67"/>
      <c r="L27" s="67"/>
      <c r="M27" s="67"/>
    </row>
    <row r="28" spans="1:13" hidden="1" outlineLevel="1" x14ac:dyDescent="0.25">
      <c r="A28" s="71" t="s">
        <v>1369</v>
      </c>
      <c r="B28" s="92"/>
      <c r="E28" s="79"/>
      <c r="F28" s="79"/>
      <c r="G28" s="79"/>
      <c r="H28" s="67"/>
      <c r="L28" s="67"/>
      <c r="M28" s="67"/>
    </row>
    <row r="29" spans="1:13" hidden="1" outlineLevel="1" x14ac:dyDescent="0.25">
      <c r="A29" s="71" t="s">
        <v>1370</v>
      </c>
      <c r="B29" s="92"/>
      <c r="E29" s="79"/>
      <c r="F29" s="79"/>
      <c r="G29" s="79"/>
      <c r="H29" s="67"/>
      <c r="L29" s="67"/>
      <c r="M29" s="67"/>
    </row>
    <row r="30" spans="1:13" hidden="1" outlineLevel="1" x14ac:dyDescent="0.25">
      <c r="A30" s="71" t="s">
        <v>1371</v>
      </c>
      <c r="B30" s="92"/>
      <c r="E30" s="79"/>
      <c r="F30" s="79"/>
      <c r="G30" s="79"/>
      <c r="H30" s="67"/>
      <c r="L30" s="67"/>
      <c r="M30" s="67"/>
    </row>
    <row r="31" spans="1:13" hidden="1" outlineLevel="1" x14ac:dyDescent="0.25">
      <c r="A31" s="71" t="s">
        <v>1372</v>
      </c>
      <c r="B31" s="92"/>
      <c r="E31" s="79"/>
      <c r="F31" s="79"/>
      <c r="G31" s="79"/>
      <c r="H31" s="67"/>
      <c r="L31" s="67"/>
      <c r="M31" s="67"/>
    </row>
    <row r="32" spans="1:13" hidden="1" outlineLevel="1" x14ac:dyDescent="0.25">
      <c r="A32" s="71" t="s">
        <v>1373</v>
      </c>
      <c r="B32" s="92"/>
      <c r="E32" s="79"/>
      <c r="F32" s="79"/>
      <c r="G32" s="79"/>
      <c r="H32" s="67"/>
      <c r="L32" s="67"/>
      <c r="M32" s="67"/>
    </row>
    <row r="33" spans="1:13" ht="18.75" collapsed="1" x14ac:dyDescent="0.25">
      <c r="A33" s="86"/>
      <c r="B33" s="85" t="s">
        <v>1331</v>
      </c>
      <c r="C33" s="86"/>
      <c r="D33" s="86"/>
      <c r="E33" s="86"/>
      <c r="F33" s="86"/>
      <c r="G33" s="86"/>
      <c r="H33" s="67"/>
      <c r="L33" s="67"/>
      <c r="M33" s="67"/>
    </row>
    <row r="34" spans="1:13" ht="15" customHeight="1" x14ac:dyDescent="0.25">
      <c r="A34" s="97"/>
      <c r="B34" s="98" t="s">
        <v>1374</v>
      </c>
      <c r="C34" s="97" t="s">
        <v>1375</v>
      </c>
      <c r="D34" s="97" t="s">
        <v>1340</v>
      </c>
      <c r="E34" s="97" t="s">
        <v>1376</v>
      </c>
      <c r="F34" s="126"/>
      <c r="G34" s="126"/>
      <c r="H34" s="67"/>
      <c r="L34" s="67"/>
      <c r="M34" s="67"/>
    </row>
    <row r="35" spans="1:13" x14ac:dyDescent="0.25">
      <c r="A35" s="71" t="s">
        <v>1377</v>
      </c>
      <c r="B35" s="268" t="s">
        <v>1343</v>
      </c>
      <c r="C35" s="269" t="s">
        <v>927</v>
      </c>
      <c r="D35" s="268" t="s">
        <v>1344</v>
      </c>
      <c r="E35" s="268" t="s">
        <v>1378</v>
      </c>
      <c r="F35" s="270"/>
      <c r="G35" s="270"/>
      <c r="H35" s="67"/>
      <c r="L35" s="67"/>
      <c r="M35" s="67"/>
    </row>
    <row r="36" spans="1:13" x14ac:dyDescent="0.25">
      <c r="A36" s="71" t="s">
        <v>1379</v>
      </c>
      <c r="B36" s="268" t="s">
        <v>1343</v>
      </c>
      <c r="C36" s="269" t="s">
        <v>927</v>
      </c>
      <c r="D36" s="268" t="s">
        <v>1344</v>
      </c>
      <c r="E36" s="268" t="s">
        <v>1380</v>
      </c>
      <c r="H36" s="67"/>
      <c r="L36" s="67"/>
      <c r="M36" s="67"/>
    </row>
    <row r="37" spans="1:13" hidden="1" x14ac:dyDescent="0.25">
      <c r="A37" s="71" t="s">
        <v>1381</v>
      </c>
      <c r="B37" s="94" t="s">
        <v>1382</v>
      </c>
      <c r="C37" s="71" t="s">
        <v>494</v>
      </c>
      <c r="D37" s="71" t="s">
        <v>494</v>
      </c>
      <c r="E37" s="71" t="s">
        <v>494</v>
      </c>
      <c r="H37" s="67"/>
      <c r="L37" s="67"/>
      <c r="M37" s="67"/>
    </row>
    <row r="38" spans="1:13" hidden="1" x14ac:dyDescent="0.25">
      <c r="A38" s="71" t="s">
        <v>1383</v>
      </c>
      <c r="B38" s="94" t="s">
        <v>1384</v>
      </c>
      <c r="C38" s="71" t="s">
        <v>494</v>
      </c>
      <c r="D38" s="71" t="s">
        <v>494</v>
      </c>
      <c r="E38" s="71" t="s">
        <v>494</v>
      </c>
      <c r="H38" s="67"/>
      <c r="L38" s="67"/>
      <c r="M38" s="67"/>
    </row>
    <row r="39" spans="1:13" hidden="1" x14ac:dyDescent="0.25">
      <c r="A39" s="71" t="s">
        <v>1385</v>
      </c>
      <c r="B39" s="94" t="s">
        <v>1386</v>
      </c>
      <c r="C39" s="71" t="s">
        <v>494</v>
      </c>
      <c r="D39" s="71" t="s">
        <v>494</v>
      </c>
      <c r="E39" s="71" t="s">
        <v>494</v>
      </c>
      <c r="H39" s="67"/>
      <c r="L39" s="67"/>
      <c r="M39" s="67"/>
    </row>
    <row r="40" spans="1:13" hidden="1" x14ac:dyDescent="0.25">
      <c r="A40" s="71" t="s">
        <v>1387</v>
      </c>
      <c r="B40" s="94" t="s">
        <v>1388</v>
      </c>
      <c r="C40" s="71" t="s">
        <v>494</v>
      </c>
      <c r="D40" s="71" t="s">
        <v>494</v>
      </c>
      <c r="E40" s="71" t="s">
        <v>494</v>
      </c>
      <c r="H40" s="67"/>
      <c r="L40" s="67"/>
      <c r="M40" s="67"/>
    </row>
    <row r="41" spans="1:13" hidden="1" x14ac:dyDescent="0.25">
      <c r="A41" s="71" t="s">
        <v>1389</v>
      </c>
      <c r="B41" s="94" t="s">
        <v>1390</v>
      </c>
      <c r="C41" s="71" t="s">
        <v>494</v>
      </c>
      <c r="D41" s="71" t="s">
        <v>494</v>
      </c>
      <c r="E41" s="71" t="s">
        <v>494</v>
      </c>
      <c r="H41" s="67"/>
      <c r="L41" s="67"/>
      <c r="M41" s="67"/>
    </row>
    <row r="42" spans="1:13" hidden="1" x14ac:dyDescent="0.25">
      <c r="A42" s="71" t="s">
        <v>1391</v>
      </c>
      <c r="B42" s="94" t="s">
        <v>1392</v>
      </c>
      <c r="C42" s="71" t="s">
        <v>494</v>
      </c>
      <c r="D42" s="71" t="s">
        <v>494</v>
      </c>
      <c r="E42" s="71" t="s">
        <v>494</v>
      </c>
      <c r="H42" s="67"/>
      <c r="L42" s="67"/>
      <c r="M42" s="67"/>
    </row>
    <row r="43" spans="1:13" hidden="1" x14ac:dyDescent="0.25">
      <c r="A43" s="71" t="s">
        <v>1393</v>
      </c>
      <c r="B43" s="94" t="s">
        <v>1394</v>
      </c>
      <c r="C43" s="71" t="s">
        <v>494</v>
      </c>
      <c r="D43" s="71" t="s">
        <v>494</v>
      </c>
      <c r="E43" s="71" t="s">
        <v>494</v>
      </c>
      <c r="H43" s="67"/>
      <c r="L43" s="67"/>
      <c r="M43" s="67"/>
    </row>
    <row r="44" spans="1:13" hidden="1" x14ac:dyDescent="0.25">
      <c r="A44" s="71" t="s">
        <v>1395</v>
      </c>
      <c r="B44" s="94" t="s">
        <v>1396</v>
      </c>
      <c r="C44" s="71" t="s">
        <v>494</v>
      </c>
      <c r="D44" s="71" t="s">
        <v>494</v>
      </c>
      <c r="E44" s="71" t="s">
        <v>494</v>
      </c>
      <c r="H44" s="67"/>
      <c r="L44" s="67"/>
      <c r="M44" s="67"/>
    </row>
    <row r="45" spans="1:13" hidden="1" x14ac:dyDescent="0.25">
      <c r="A45" s="71" t="s">
        <v>1397</v>
      </c>
      <c r="B45" s="94" t="s">
        <v>1398</v>
      </c>
      <c r="C45" s="71" t="s">
        <v>494</v>
      </c>
      <c r="D45" s="71" t="s">
        <v>494</v>
      </c>
      <c r="E45" s="71" t="s">
        <v>494</v>
      </c>
      <c r="H45" s="67"/>
      <c r="L45" s="67"/>
      <c r="M45" s="67"/>
    </row>
    <row r="46" spans="1:13" hidden="1" x14ac:dyDescent="0.25">
      <c r="A46" s="71" t="s">
        <v>1399</v>
      </c>
      <c r="B46" s="94" t="s">
        <v>1400</v>
      </c>
      <c r="C46" s="71" t="s">
        <v>494</v>
      </c>
      <c r="D46" s="71" t="s">
        <v>494</v>
      </c>
      <c r="E46" s="71" t="s">
        <v>494</v>
      </c>
      <c r="H46" s="67"/>
      <c r="L46" s="67"/>
      <c r="M46" s="67"/>
    </row>
    <row r="47" spans="1:13" hidden="1" x14ac:dyDescent="0.25">
      <c r="A47" s="71" t="s">
        <v>1401</v>
      </c>
      <c r="B47" s="94" t="s">
        <v>1402</v>
      </c>
      <c r="C47" s="71" t="s">
        <v>494</v>
      </c>
      <c r="D47" s="71" t="s">
        <v>494</v>
      </c>
      <c r="E47" s="71" t="s">
        <v>494</v>
      </c>
      <c r="H47" s="67"/>
      <c r="L47" s="67"/>
      <c r="M47" s="67"/>
    </row>
    <row r="48" spans="1:13" hidden="1" x14ac:dyDescent="0.25">
      <c r="A48" s="71" t="s">
        <v>1403</v>
      </c>
      <c r="B48" s="94" t="s">
        <v>1404</v>
      </c>
      <c r="C48" s="71" t="s">
        <v>494</v>
      </c>
      <c r="D48" s="71" t="s">
        <v>494</v>
      </c>
      <c r="E48" s="71" t="s">
        <v>494</v>
      </c>
      <c r="H48" s="67"/>
      <c r="L48" s="67"/>
      <c r="M48" s="67"/>
    </row>
    <row r="49" spans="1:13" hidden="1" x14ac:dyDescent="0.25">
      <c r="A49" s="71" t="s">
        <v>1405</v>
      </c>
      <c r="B49" s="94" t="s">
        <v>1406</v>
      </c>
      <c r="C49" s="71" t="s">
        <v>494</v>
      </c>
      <c r="D49" s="71" t="s">
        <v>494</v>
      </c>
      <c r="E49" s="71" t="s">
        <v>494</v>
      </c>
      <c r="H49" s="67"/>
      <c r="L49" s="67"/>
      <c r="M49" s="67"/>
    </row>
    <row r="50" spans="1:13" hidden="1" x14ac:dyDescent="0.25">
      <c r="A50" s="71" t="s">
        <v>1407</v>
      </c>
      <c r="B50" s="94" t="s">
        <v>1408</v>
      </c>
      <c r="C50" s="71" t="s">
        <v>494</v>
      </c>
      <c r="D50" s="71" t="s">
        <v>494</v>
      </c>
      <c r="E50" s="71" t="s">
        <v>494</v>
      </c>
      <c r="H50" s="67"/>
      <c r="L50" s="67"/>
      <c r="M50" s="67"/>
    </row>
    <row r="51" spans="1:13" hidden="1" x14ac:dyDescent="0.25">
      <c r="A51" s="71" t="s">
        <v>1409</v>
      </c>
      <c r="B51" s="94" t="s">
        <v>1410</v>
      </c>
      <c r="C51" s="71" t="s">
        <v>494</v>
      </c>
      <c r="D51" s="71" t="s">
        <v>494</v>
      </c>
      <c r="E51" s="71" t="s">
        <v>494</v>
      </c>
      <c r="H51" s="67"/>
      <c r="L51" s="67"/>
      <c r="M51" s="67"/>
    </row>
    <row r="52" spans="1:13" hidden="1" x14ac:dyDescent="0.25">
      <c r="A52" s="71" t="s">
        <v>1411</v>
      </c>
      <c r="B52" s="94" t="s">
        <v>1412</v>
      </c>
      <c r="C52" s="71" t="s">
        <v>494</v>
      </c>
      <c r="D52" s="71" t="s">
        <v>494</v>
      </c>
      <c r="E52" s="71" t="s">
        <v>494</v>
      </c>
      <c r="H52" s="67"/>
      <c r="L52" s="67"/>
      <c r="M52" s="67"/>
    </row>
    <row r="53" spans="1:13" hidden="1" x14ac:dyDescent="0.25">
      <c r="A53" s="71" t="s">
        <v>1413</v>
      </c>
      <c r="B53" s="94" t="s">
        <v>1414</v>
      </c>
      <c r="C53" s="71" t="s">
        <v>494</v>
      </c>
      <c r="D53" s="71" t="s">
        <v>494</v>
      </c>
      <c r="E53" s="71" t="s">
        <v>494</v>
      </c>
      <c r="H53" s="67"/>
      <c r="L53" s="67"/>
      <c r="M53" s="67"/>
    </row>
    <row r="54" spans="1:13" hidden="1" x14ac:dyDescent="0.25">
      <c r="A54" s="71" t="s">
        <v>1415</v>
      </c>
      <c r="B54" s="94" t="s">
        <v>1416</v>
      </c>
      <c r="C54" s="71" t="s">
        <v>494</v>
      </c>
      <c r="D54" s="71" t="s">
        <v>494</v>
      </c>
      <c r="E54" s="71" t="s">
        <v>494</v>
      </c>
      <c r="H54" s="67"/>
      <c r="L54" s="67"/>
      <c r="M54" s="67"/>
    </row>
    <row r="55" spans="1:13" hidden="1" x14ac:dyDescent="0.25">
      <c r="A55" s="71" t="s">
        <v>1417</v>
      </c>
      <c r="B55" s="94" t="s">
        <v>1418</v>
      </c>
      <c r="C55" s="71" t="s">
        <v>494</v>
      </c>
      <c r="D55" s="71" t="s">
        <v>494</v>
      </c>
      <c r="E55" s="71" t="s">
        <v>494</v>
      </c>
      <c r="H55" s="67"/>
      <c r="L55" s="67"/>
      <c r="M55" s="67"/>
    </row>
    <row r="56" spans="1:13" hidden="1" x14ac:dyDescent="0.25">
      <c r="A56" s="71" t="s">
        <v>1419</v>
      </c>
      <c r="B56" s="94" t="s">
        <v>1420</v>
      </c>
      <c r="C56" s="71" t="s">
        <v>494</v>
      </c>
      <c r="D56" s="71" t="s">
        <v>494</v>
      </c>
      <c r="E56" s="71" t="s">
        <v>494</v>
      </c>
      <c r="H56" s="67"/>
      <c r="L56" s="67"/>
      <c r="M56" s="67"/>
    </row>
    <row r="57" spans="1:13" hidden="1" x14ac:dyDescent="0.25">
      <c r="A57" s="71" t="s">
        <v>1421</v>
      </c>
      <c r="B57" s="94" t="s">
        <v>1422</v>
      </c>
      <c r="C57" s="71" t="s">
        <v>494</v>
      </c>
      <c r="D57" s="71" t="s">
        <v>494</v>
      </c>
      <c r="E57" s="71" t="s">
        <v>494</v>
      </c>
      <c r="H57" s="67"/>
      <c r="L57" s="67"/>
      <c r="M57" s="67"/>
    </row>
    <row r="58" spans="1:13" hidden="1" x14ac:dyDescent="0.25">
      <c r="A58" s="71" t="s">
        <v>1423</v>
      </c>
      <c r="B58" s="94" t="s">
        <v>1424</v>
      </c>
      <c r="C58" s="71" t="s">
        <v>494</v>
      </c>
      <c r="D58" s="71" t="s">
        <v>494</v>
      </c>
      <c r="E58" s="71" t="s">
        <v>494</v>
      </c>
      <c r="H58" s="67"/>
      <c r="L58" s="67"/>
      <c r="M58" s="67"/>
    </row>
    <row r="59" spans="1:13" hidden="1" x14ac:dyDescent="0.25">
      <c r="A59" s="71" t="s">
        <v>1425</v>
      </c>
      <c r="B59" s="94" t="s">
        <v>1426</v>
      </c>
      <c r="C59" s="71" t="s">
        <v>494</v>
      </c>
      <c r="D59" s="71" t="s">
        <v>494</v>
      </c>
      <c r="E59" s="71" t="s">
        <v>494</v>
      </c>
      <c r="H59" s="67"/>
      <c r="L59" s="67"/>
      <c r="M59" s="67"/>
    </row>
    <row r="60" spans="1:13" hidden="1" outlineLevel="1" x14ac:dyDescent="0.25">
      <c r="A60" s="71" t="s">
        <v>1427</v>
      </c>
      <c r="B60" s="94"/>
      <c r="E60" s="94"/>
      <c r="F60" s="94"/>
      <c r="G60" s="94"/>
      <c r="H60" s="67"/>
      <c r="L60" s="67"/>
      <c r="M60" s="67"/>
    </row>
    <row r="61" spans="1:13" hidden="1" outlineLevel="1" x14ac:dyDescent="0.25">
      <c r="A61" s="71" t="s">
        <v>1428</v>
      </c>
      <c r="B61" s="94"/>
      <c r="E61" s="94"/>
      <c r="F61" s="94"/>
      <c r="G61" s="94"/>
      <c r="H61" s="67"/>
      <c r="L61" s="67"/>
      <c r="M61" s="67"/>
    </row>
    <row r="62" spans="1:13" hidden="1" outlineLevel="1" x14ac:dyDescent="0.25">
      <c r="A62" s="71" t="s">
        <v>1429</v>
      </c>
      <c r="B62" s="94"/>
      <c r="E62" s="94"/>
      <c r="F62" s="94"/>
      <c r="G62" s="94"/>
      <c r="H62" s="67"/>
      <c r="L62" s="67"/>
      <c r="M62" s="67"/>
    </row>
    <row r="63" spans="1:13" hidden="1" outlineLevel="1" x14ac:dyDescent="0.25">
      <c r="A63" s="71" t="s">
        <v>1430</v>
      </c>
      <c r="B63" s="94"/>
      <c r="E63" s="94"/>
      <c r="F63" s="94"/>
      <c r="G63" s="94"/>
      <c r="H63" s="67"/>
      <c r="L63" s="67"/>
      <c r="M63" s="67"/>
    </row>
    <row r="64" spans="1:13" hidden="1" outlineLevel="1" x14ac:dyDescent="0.25">
      <c r="A64" s="71" t="s">
        <v>1431</v>
      </c>
      <c r="B64" s="94"/>
      <c r="E64" s="94"/>
      <c r="F64" s="94"/>
      <c r="G64" s="94"/>
      <c r="H64" s="67"/>
      <c r="L64" s="67"/>
      <c r="M64" s="67"/>
    </row>
    <row r="65" spans="1:14" hidden="1" outlineLevel="1" x14ac:dyDescent="0.25">
      <c r="A65" s="71" t="s">
        <v>1432</v>
      </c>
      <c r="B65" s="94"/>
      <c r="E65" s="94"/>
      <c r="F65" s="94"/>
      <c r="G65" s="94"/>
      <c r="H65" s="67"/>
      <c r="L65" s="67"/>
      <c r="M65" s="67"/>
    </row>
    <row r="66" spans="1:14" hidden="1" outlineLevel="1" x14ac:dyDescent="0.25">
      <c r="A66" s="71" t="s">
        <v>1433</v>
      </c>
      <c r="B66" s="94"/>
      <c r="E66" s="94"/>
      <c r="F66" s="94"/>
      <c r="G66" s="94"/>
      <c r="H66" s="67"/>
      <c r="L66" s="67"/>
      <c r="M66" s="67"/>
    </row>
    <row r="67" spans="1:14" hidden="1" outlineLevel="1" x14ac:dyDescent="0.25">
      <c r="A67" s="71" t="s">
        <v>1434</v>
      </c>
      <c r="B67" s="94"/>
      <c r="E67" s="94"/>
      <c r="F67" s="94"/>
      <c r="G67" s="94"/>
      <c r="H67" s="67"/>
      <c r="L67" s="67"/>
      <c r="M67" s="67"/>
    </row>
    <row r="68" spans="1:14" hidden="1" outlineLevel="1" x14ac:dyDescent="0.25">
      <c r="A68" s="71" t="s">
        <v>1435</v>
      </c>
      <c r="B68" s="94"/>
      <c r="E68" s="94"/>
      <c r="F68" s="94"/>
      <c r="G68" s="94"/>
      <c r="H68" s="67"/>
      <c r="L68" s="67"/>
      <c r="M68" s="67"/>
    </row>
    <row r="69" spans="1:14" hidden="1" outlineLevel="1" x14ac:dyDescent="0.25">
      <c r="A69" s="71" t="s">
        <v>1436</v>
      </c>
      <c r="B69" s="94"/>
      <c r="E69" s="94"/>
      <c r="F69" s="94"/>
      <c r="G69" s="94"/>
      <c r="H69" s="67"/>
      <c r="L69" s="67"/>
      <c r="M69" s="67"/>
    </row>
    <row r="70" spans="1:14" hidden="1" outlineLevel="1" x14ac:dyDescent="0.25">
      <c r="A70" s="71" t="s">
        <v>1437</v>
      </c>
      <c r="B70" s="94"/>
      <c r="E70" s="94"/>
      <c r="F70" s="94"/>
      <c r="G70" s="94"/>
      <c r="H70" s="67"/>
      <c r="L70" s="67"/>
      <c r="M70" s="67"/>
    </row>
    <row r="71" spans="1:14" hidden="1" outlineLevel="1" x14ac:dyDescent="0.25">
      <c r="A71" s="71" t="s">
        <v>1438</v>
      </c>
      <c r="B71" s="94"/>
      <c r="E71" s="94"/>
      <c r="F71" s="94"/>
      <c r="G71" s="94"/>
      <c r="H71" s="67"/>
      <c r="L71" s="67"/>
      <c r="M71" s="67"/>
    </row>
    <row r="72" spans="1:14" hidden="1" outlineLevel="1" x14ac:dyDescent="0.25">
      <c r="A72" s="71" t="s">
        <v>1439</v>
      </c>
      <c r="B72" s="94"/>
      <c r="E72" s="94"/>
      <c r="F72" s="94"/>
      <c r="G72" s="94"/>
      <c r="H72" s="67"/>
      <c r="L72" s="67"/>
      <c r="M72" s="67"/>
    </row>
    <row r="73" spans="1:14" ht="18.75" collapsed="1" x14ac:dyDescent="0.25">
      <c r="A73" s="86"/>
      <c r="B73" s="85" t="s">
        <v>1334</v>
      </c>
      <c r="C73" s="86"/>
      <c r="D73" s="86"/>
      <c r="E73" s="86"/>
      <c r="F73" s="86"/>
      <c r="G73" s="86"/>
      <c r="H73" s="67"/>
    </row>
    <row r="74" spans="1:14" ht="15" customHeight="1" x14ac:dyDescent="0.25">
      <c r="A74" s="97"/>
      <c r="B74" s="98" t="s">
        <v>1036</v>
      </c>
      <c r="C74" s="97" t="s">
        <v>1440</v>
      </c>
      <c r="D74" s="97"/>
      <c r="E74" s="126"/>
      <c r="F74" s="126"/>
      <c r="G74" s="126"/>
      <c r="H74" s="114"/>
      <c r="I74" s="114"/>
      <c r="J74" s="114"/>
      <c r="K74" s="114"/>
      <c r="L74" s="114"/>
      <c r="M74" s="114"/>
      <c r="N74" s="114"/>
    </row>
    <row r="75" spans="1:14" x14ac:dyDescent="0.25">
      <c r="A75" s="71" t="s">
        <v>1441</v>
      </c>
      <c r="B75" s="71" t="s">
        <v>1442</v>
      </c>
      <c r="C75" s="271">
        <f>+'[1]Cover pool data report'!I28*12</f>
        <v>99.589924687593026</v>
      </c>
      <c r="H75" s="67"/>
    </row>
    <row r="76" spans="1:14" x14ac:dyDescent="0.25">
      <c r="A76" s="71" t="s">
        <v>1443</v>
      </c>
      <c r="B76" s="71" t="s">
        <v>1444</v>
      </c>
      <c r="C76" s="271">
        <f>+[1]Datagrunnlag!I1</f>
        <v>264.98603113849987</v>
      </c>
      <c r="H76" s="67"/>
    </row>
    <row r="77" spans="1:14" hidden="1" outlineLevel="1" x14ac:dyDescent="0.25">
      <c r="A77" s="71" t="s">
        <v>1445</v>
      </c>
      <c r="H77" s="67"/>
    </row>
    <row r="78" spans="1:14" hidden="1" outlineLevel="1" x14ac:dyDescent="0.25">
      <c r="A78" s="71" t="s">
        <v>1446</v>
      </c>
      <c r="H78" s="67"/>
    </row>
    <row r="79" spans="1:14" hidden="1" outlineLevel="1" x14ac:dyDescent="0.25">
      <c r="A79" s="71" t="s">
        <v>1447</v>
      </c>
      <c r="H79" s="67"/>
    </row>
    <row r="80" spans="1:14" hidden="1" outlineLevel="1" x14ac:dyDescent="0.25">
      <c r="A80" s="71" t="s">
        <v>1448</v>
      </c>
      <c r="H80" s="67"/>
    </row>
    <row r="81" spans="1:8" collapsed="1" x14ac:dyDescent="0.25">
      <c r="A81" s="97"/>
      <c r="B81" s="98" t="s">
        <v>1449</v>
      </c>
      <c r="C81" s="97" t="s">
        <v>598</v>
      </c>
      <c r="D81" s="97" t="s">
        <v>599</v>
      </c>
      <c r="E81" s="126" t="s">
        <v>1450</v>
      </c>
      <c r="F81" s="126" t="s">
        <v>1047</v>
      </c>
      <c r="G81" s="126" t="s">
        <v>1451</v>
      </c>
      <c r="H81" s="67"/>
    </row>
    <row r="82" spans="1:8" x14ac:dyDescent="0.25">
      <c r="A82" s="71" t="s">
        <v>1452</v>
      </c>
      <c r="B82" s="71" t="s">
        <v>1453</v>
      </c>
      <c r="C82" s="272">
        <f>+('[1]Investor presentasjon'!I213+'[1]Investor presentasjon'!I214)/'[1]Investor presentasjon'!I206</f>
        <v>0</v>
      </c>
      <c r="D82" s="273" t="s">
        <v>927</v>
      </c>
      <c r="E82" s="273" t="s">
        <v>927</v>
      </c>
      <c r="F82" s="273" t="s">
        <v>927</v>
      </c>
      <c r="G82" s="273">
        <f>+C82</f>
        <v>0</v>
      </c>
      <c r="H82" s="67"/>
    </row>
    <row r="83" spans="1:8" x14ac:dyDescent="0.25">
      <c r="A83" s="71" t="s">
        <v>1454</v>
      </c>
      <c r="B83" s="71" t="s">
        <v>1455</v>
      </c>
      <c r="C83" s="272">
        <f>+'[1]Investor presentasjon'!I215/'[1]Investor presentasjon'!I206</f>
        <v>1.5487377644052822E-4</v>
      </c>
      <c r="D83" s="273" t="s">
        <v>927</v>
      </c>
      <c r="E83" s="273" t="s">
        <v>927</v>
      </c>
      <c r="F83" s="273" t="s">
        <v>927</v>
      </c>
      <c r="G83" s="273">
        <f>+C83</f>
        <v>1.5487377644052822E-4</v>
      </c>
      <c r="H83" s="67"/>
    </row>
    <row r="84" spans="1:8" x14ac:dyDescent="0.25">
      <c r="A84" s="71" t="s">
        <v>1456</v>
      </c>
      <c r="B84" s="71" t="s">
        <v>1457</v>
      </c>
      <c r="C84" s="272">
        <f>+'[1]Investor presentasjon'!I216/'[1]Investor presentasjon'!I206</f>
        <v>5.9178908506493981E-5</v>
      </c>
      <c r="D84" s="273" t="s">
        <v>927</v>
      </c>
      <c r="E84" s="273" t="s">
        <v>927</v>
      </c>
      <c r="F84" s="273" t="s">
        <v>927</v>
      </c>
      <c r="G84" s="273">
        <f>+C84</f>
        <v>5.9178908506493981E-5</v>
      </c>
      <c r="H84" s="67"/>
    </row>
    <row r="85" spans="1:8" x14ac:dyDescent="0.25">
      <c r="A85" s="71" t="s">
        <v>1458</v>
      </c>
      <c r="B85" s="71" t="s">
        <v>1459</v>
      </c>
      <c r="C85" s="272">
        <f>+'[1]Investor presentasjon'!I217/'[1]Investor presentasjon'!I206</f>
        <v>0</v>
      </c>
      <c r="D85" s="273" t="s">
        <v>927</v>
      </c>
      <c r="E85" s="273" t="s">
        <v>927</v>
      </c>
      <c r="F85" s="273" t="s">
        <v>927</v>
      </c>
      <c r="G85" s="273">
        <f>+C85</f>
        <v>0</v>
      </c>
      <c r="H85" s="67"/>
    </row>
    <row r="86" spans="1:8" x14ac:dyDescent="0.25">
      <c r="A86" s="71" t="s">
        <v>1460</v>
      </c>
      <c r="B86" s="71" t="s">
        <v>1461</v>
      </c>
      <c r="C86" s="272">
        <v>0</v>
      </c>
      <c r="D86" s="273" t="s">
        <v>927</v>
      </c>
      <c r="E86" s="273" t="s">
        <v>927</v>
      </c>
      <c r="F86" s="273" t="s">
        <v>927</v>
      </c>
      <c r="G86" s="273">
        <f>+C86</f>
        <v>0</v>
      </c>
      <c r="H86" s="67"/>
    </row>
    <row r="87" spans="1:8" hidden="1" outlineLevel="1" x14ac:dyDescent="0.25">
      <c r="A87" s="71" t="s">
        <v>1462</v>
      </c>
      <c r="H87" s="67"/>
    </row>
    <row r="88" spans="1:8" hidden="1" outlineLevel="1" x14ac:dyDescent="0.25">
      <c r="A88" s="71" t="s">
        <v>1463</v>
      </c>
      <c r="H88" s="67"/>
    </row>
    <row r="89" spans="1:8" hidden="1" outlineLevel="1" x14ac:dyDescent="0.25">
      <c r="A89" s="71" t="s">
        <v>1464</v>
      </c>
      <c r="H89" s="67"/>
    </row>
    <row r="90" spans="1:8" hidden="1" outlineLevel="1" x14ac:dyDescent="0.25">
      <c r="A90" s="71" t="s">
        <v>1465</v>
      </c>
      <c r="H90" s="67"/>
    </row>
    <row r="91" spans="1:8" hidden="1" x14ac:dyDescent="0.25">
      <c r="H91" s="67"/>
    </row>
    <row r="92" spans="1:8" x14ac:dyDescent="0.25">
      <c r="H92" s="67"/>
    </row>
    <row r="93" spans="1:8" x14ac:dyDescent="0.25">
      <c r="H93" s="67"/>
    </row>
    <row r="94" spans="1:8" x14ac:dyDescent="0.25">
      <c r="H94" s="67"/>
    </row>
    <row r="95" spans="1:8" x14ac:dyDescent="0.25">
      <c r="H95" s="67"/>
    </row>
    <row r="96" spans="1:8" x14ac:dyDescent="0.25">
      <c r="H96" s="67"/>
    </row>
    <row r="97" spans="8:8" x14ac:dyDescent="0.25">
      <c r="H97" s="67"/>
    </row>
    <row r="98" spans="8:8" x14ac:dyDescent="0.25">
      <c r="H98" s="67"/>
    </row>
    <row r="99" spans="8:8" x14ac:dyDescent="0.25">
      <c r="H99" s="67"/>
    </row>
    <row r="100" spans="8:8" x14ac:dyDescent="0.25">
      <c r="H100" s="67"/>
    </row>
    <row r="101" spans="8:8" x14ac:dyDescent="0.25">
      <c r="H101" s="67"/>
    </row>
    <row r="102" spans="8:8" x14ac:dyDescent="0.25">
      <c r="H102" s="67"/>
    </row>
    <row r="103" spans="8:8" x14ac:dyDescent="0.25">
      <c r="H103" s="67"/>
    </row>
    <row r="104" spans="8:8" x14ac:dyDescent="0.25">
      <c r="H104" s="67"/>
    </row>
    <row r="105" spans="8:8" x14ac:dyDescent="0.25">
      <c r="H105" s="67"/>
    </row>
    <row r="106" spans="8:8" x14ac:dyDescent="0.25">
      <c r="H106" s="67"/>
    </row>
    <row r="107" spans="8:8" x14ac:dyDescent="0.25">
      <c r="H107" s="67"/>
    </row>
    <row r="108" spans="8:8" x14ac:dyDescent="0.25">
      <c r="H108" s="67"/>
    </row>
    <row r="109" spans="8:8" x14ac:dyDescent="0.25">
      <c r="H109" s="67"/>
    </row>
    <row r="110" spans="8:8" x14ac:dyDescent="0.25">
      <c r="H110" s="67"/>
    </row>
    <row r="111" spans="8:8" x14ac:dyDescent="0.25">
      <c r="H111" s="67"/>
    </row>
    <row r="112" spans="8:8" x14ac:dyDescent="0.25">
      <c r="H112" s="67"/>
    </row>
  </sheetData>
  <sheetProtection algorithmName="SHA-512" hashValue="+OnfLnRPTwNnmmTiqmKpxaCcViMFcY3nhG97ikClS6mR5r8y9WeBuLpb1JCI1e44B+fMdgBdrVOC7o+Vjooktg==" saltValue="I4LQJ4DR61UQLrV9RUXgDQ==" spinCount="100000" sheet="1" formatCells="0" formatColumns="0" formatRows="0" insertHyperlinks="0" sort="0" autoFilter="0" pivotTables="0"/>
  <protectedRanges>
    <protectedRange sqref="C4 C14:D24 B35:E72 C75:C80 B77:B80 C82:G90 B87:B90" name="Optional ECBECAIs"/>
  </protectedRanges>
  <mergeCells count="1">
    <mergeCell ref="A1:B1"/>
  </mergeCells>
  <hyperlinks>
    <hyperlink ref="B8" location="'E. Optional ECB-ECAIs data'!B33" display="2.  Additional information on the swaps" xr:uid="{C9A5DCF6-1AF9-4BCC-9485-A42F558CDE31}"/>
    <hyperlink ref="B7" location="'E. Optional ECB-ECAIs data'!B12" display="1. Additional information on the programme" xr:uid="{1AA68933-6656-463C-AA2D-51A1E90A2377}"/>
    <hyperlink ref="B9" location="'E. Optional ECB-ECAIs data'!B73" display="3.  Additional information on the asset distribution" xr:uid="{107F91C4-5EF0-4168-A80A-9FEFE46A96F2}"/>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9</vt:i4>
      </vt:variant>
      <vt:variant>
        <vt:lpstr>Navngitte områder</vt:lpstr>
      </vt:variant>
      <vt:variant>
        <vt:i4>12</vt:i4>
      </vt:variant>
    </vt:vector>
  </HeadingPairs>
  <TitlesOfParts>
    <vt:vector size="21" baseType="lpstr">
      <vt:lpstr>Disclaimer</vt:lpstr>
      <vt:lpstr>Introduction</vt:lpstr>
      <vt:lpstr>FAQ</vt:lpstr>
      <vt:lpstr>A. HTT General</vt:lpstr>
      <vt:lpstr>B1. HTT Mortgage Assets</vt:lpstr>
      <vt:lpstr>B3. HTT Shipping Assets</vt:lpstr>
      <vt:lpstr>C. HTT Harmonised Glossary</vt:lpstr>
      <vt:lpstr>D. Insert Nat Trans Templ</vt:lpstr>
      <vt:lpstr>E. Optional ECB-ECAIs data</vt:lpstr>
      <vt:lpstr>Disclaimer!general_tc</vt:lpstr>
      <vt:lpstr>Disclaimer!privacy_policy</vt:lpstr>
      <vt:lpstr>'A. HTT General'!Utskriftsområde</vt:lpstr>
      <vt:lpstr>'B1. HTT Mortgage Assets'!Utskriftsområde</vt:lpstr>
      <vt:lpstr>'B3. HTT Shipping Assets'!Utskriftsområde</vt:lpstr>
      <vt:lpstr>'C. HTT Harmonised Glossary'!Utskriftsområde</vt:lpstr>
      <vt:lpstr>Disclaimer!Utskriftsområde</vt:lpstr>
      <vt:lpstr>'E. Optional ECB-ECAIs data'!Utskriftsområde</vt:lpstr>
      <vt:lpstr>FAQ!Utskriftsområde</vt:lpstr>
      <vt:lpstr>Introduction!Utskriftsområde</vt:lpstr>
      <vt:lpstr>Disclaimer!Utskriftstitler</vt:lpstr>
      <vt:lpstr>FAQ!Utskriftstitler</vt:lpstr>
    </vt:vector>
  </TitlesOfParts>
  <Company>SB1A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Morten Forgaard</dc:creator>
  <cp:lastModifiedBy>Morten Forgaard</cp:lastModifiedBy>
  <dcterms:created xsi:type="dcterms:W3CDTF">2019-05-08T11:41:59Z</dcterms:created>
  <dcterms:modified xsi:type="dcterms:W3CDTF">2019-05-08T11:43:46Z</dcterms:modified>
</cp:coreProperties>
</file>